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otenaypeaks-my.sharepoint.com/personal/kim_bbaprogram_ca/Documents/Documents/FLP Spring 2025 Drafts/Session 3 Resources/"/>
    </mc:Choice>
  </mc:AlternateContent>
  <xr:revisionPtr revIDLastSave="18" documentId="8_{12C21B16-F9D3-4552-ACC2-D0E191768433}" xr6:coauthVersionLast="47" xr6:coauthVersionMax="47" xr10:uidLastSave="{025A7EC2-E145-415F-9A1C-28A730474183}"/>
  <bookViews>
    <workbookView xWindow="-108" yWindow="-108" windowWidth="23256" windowHeight="12456" xr2:uid="{6A9E3015-8100-4E8C-B59B-82EED7932D02}"/>
  </bookViews>
  <sheets>
    <sheet name="TTM Original - Good" sheetId="3" r:id="rId1"/>
    <sheet name="TTM Original - Levers for Mths" sheetId="5" r:id="rId2"/>
    <sheet name="TTM - 9 Mths Mess - 3 Mths Good" sheetId="6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6" l="1"/>
  <c r="M76" i="6"/>
  <c r="N75" i="6"/>
  <c r="N76" i="6" s="1"/>
  <c r="M75" i="6"/>
  <c r="L75" i="6"/>
  <c r="K75" i="6"/>
  <c r="K76" i="6" s="1"/>
  <c r="J75" i="6"/>
  <c r="I75" i="6"/>
  <c r="H75" i="6"/>
  <c r="G75" i="6"/>
  <c r="F75" i="6"/>
  <c r="E75" i="6"/>
  <c r="D75" i="6"/>
  <c r="C75" i="6"/>
  <c r="O75" i="6" s="1"/>
  <c r="N74" i="6"/>
  <c r="M74" i="6"/>
  <c r="L74" i="6"/>
  <c r="K74" i="6"/>
  <c r="J74" i="6"/>
  <c r="I74" i="6"/>
  <c r="H74" i="6"/>
  <c r="G74" i="6"/>
  <c r="F74" i="6"/>
  <c r="E74" i="6"/>
  <c r="D74" i="6"/>
  <c r="C74" i="6"/>
  <c r="C76" i="6" s="1"/>
  <c r="N73" i="6"/>
  <c r="M73" i="6"/>
  <c r="L73" i="6"/>
  <c r="L76" i="6" s="1"/>
  <c r="K73" i="6"/>
  <c r="J73" i="6"/>
  <c r="J76" i="6" s="1"/>
  <c r="I73" i="6"/>
  <c r="I76" i="6" s="1"/>
  <c r="H73" i="6"/>
  <c r="H76" i="6" s="1"/>
  <c r="G73" i="6"/>
  <c r="G76" i="6" s="1"/>
  <c r="F73" i="6"/>
  <c r="F76" i="6" s="1"/>
  <c r="E73" i="6"/>
  <c r="E76" i="6" s="1"/>
  <c r="D73" i="6"/>
  <c r="D76" i="6" s="1"/>
  <c r="C73" i="6"/>
  <c r="O73" i="6" s="1"/>
  <c r="F71" i="6"/>
  <c r="P70" i="6"/>
  <c r="O70" i="6"/>
  <c r="P69" i="6"/>
  <c r="O69" i="6"/>
  <c r="P68" i="6"/>
  <c r="O68" i="6"/>
  <c r="P67" i="6"/>
  <c r="O67" i="6"/>
  <c r="P66" i="6"/>
  <c r="O66" i="6"/>
  <c r="P65" i="6"/>
  <c r="O65" i="6"/>
  <c r="N64" i="6"/>
  <c r="M64" i="6"/>
  <c r="L64" i="6"/>
  <c r="K64" i="6"/>
  <c r="J64" i="6"/>
  <c r="I64" i="6"/>
  <c r="H64" i="6"/>
  <c r="G64" i="6"/>
  <c r="G71" i="6" s="1"/>
  <c r="F64" i="6"/>
  <c r="E64" i="6"/>
  <c r="D64" i="6"/>
  <c r="C64" i="6"/>
  <c r="P62" i="6"/>
  <c r="O62" i="6"/>
  <c r="O63" i="6" s="1"/>
  <c r="P61" i="6"/>
  <c r="O61" i="6"/>
  <c r="P60" i="6"/>
  <c r="O60" i="6"/>
  <c r="P59" i="6"/>
  <c r="O59" i="6"/>
  <c r="P58" i="6"/>
  <c r="O58" i="6"/>
  <c r="P57" i="6"/>
  <c r="O57" i="6"/>
  <c r="P56" i="6"/>
  <c r="O56" i="6"/>
  <c r="P55" i="6"/>
  <c r="O55" i="6"/>
  <c r="P54" i="6"/>
  <c r="O54" i="6"/>
  <c r="P53" i="6"/>
  <c r="O53" i="6"/>
  <c r="Q50" i="6"/>
  <c r="N48" i="6"/>
  <c r="M48" i="6"/>
  <c r="N46" i="6"/>
  <c r="K44" i="6"/>
  <c r="J44" i="6"/>
  <c r="I44" i="6"/>
  <c r="I46" i="6" s="1"/>
  <c r="H44" i="6"/>
  <c r="H46" i="6" s="1"/>
  <c r="G44" i="6"/>
  <c r="G45" i="6" s="1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L44" i="6" s="1"/>
  <c r="K40" i="6"/>
  <c r="J40" i="6"/>
  <c r="I40" i="6"/>
  <c r="H40" i="6"/>
  <c r="G40" i="6"/>
  <c r="F40" i="6"/>
  <c r="E40" i="6"/>
  <c r="D40" i="6"/>
  <c r="P40" i="6" s="1"/>
  <c r="C40" i="6"/>
  <c r="O40" i="6" s="1"/>
  <c r="N39" i="6"/>
  <c r="N44" i="6" s="1"/>
  <c r="N45" i="6" s="1"/>
  <c r="M39" i="6"/>
  <c r="M44" i="6" s="1"/>
  <c r="L39" i="6"/>
  <c r="K39" i="6"/>
  <c r="J39" i="6"/>
  <c r="I39" i="6"/>
  <c r="H39" i="6"/>
  <c r="G39" i="6"/>
  <c r="G63" i="6" s="1"/>
  <c r="F39" i="6"/>
  <c r="F63" i="6" s="1"/>
  <c r="E39" i="6"/>
  <c r="D39" i="6"/>
  <c r="C39" i="6"/>
  <c r="P38" i="6"/>
  <c r="O35" i="6"/>
  <c r="H35" i="6"/>
  <c r="G35" i="6"/>
  <c r="F35" i="6"/>
  <c r="E35" i="6"/>
  <c r="D35" i="6"/>
  <c r="O34" i="6"/>
  <c r="H34" i="6"/>
  <c r="G34" i="6"/>
  <c r="F34" i="6"/>
  <c r="L33" i="6"/>
  <c r="K33" i="6"/>
  <c r="K35" i="6" s="1"/>
  <c r="J33" i="6"/>
  <c r="J35" i="6" s="1"/>
  <c r="H33" i="6"/>
  <c r="G33" i="6"/>
  <c r="E33" i="6"/>
  <c r="E34" i="6" s="1"/>
  <c r="D33" i="6"/>
  <c r="D34" i="6" s="1"/>
  <c r="N32" i="6"/>
  <c r="M32" i="6"/>
  <c r="L32" i="6"/>
  <c r="L63" i="6" s="1"/>
  <c r="L71" i="6" s="1"/>
  <c r="K32" i="6"/>
  <c r="K63" i="6" s="1"/>
  <c r="K71" i="6" s="1"/>
  <c r="J32" i="6"/>
  <c r="J63" i="6" s="1"/>
  <c r="J71" i="6" s="1"/>
  <c r="I32" i="6"/>
  <c r="I63" i="6" s="1"/>
  <c r="I71" i="6" s="1"/>
  <c r="H32" i="6"/>
  <c r="G32" i="6"/>
  <c r="F32" i="6"/>
  <c r="E32" i="6"/>
  <c r="D32" i="6"/>
  <c r="C32" i="6"/>
  <c r="N31" i="6"/>
  <c r="N33" i="6" s="1"/>
  <c r="M31" i="6"/>
  <c r="M33" i="6" s="1"/>
  <c r="L31" i="6"/>
  <c r="K31" i="6"/>
  <c r="J31" i="6"/>
  <c r="I31" i="6"/>
  <c r="I33" i="6" s="1"/>
  <c r="H31" i="6"/>
  <c r="G31" i="6"/>
  <c r="F31" i="6"/>
  <c r="F33" i="6" s="1"/>
  <c r="E31" i="6"/>
  <c r="D31" i="6"/>
  <c r="C31" i="6"/>
  <c r="C33" i="6" s="1"/>
  <c r="P30" i="6"/>
  <c r="O30" i="6"/>
  <c r="P27" i="6"/>
  <c r="O27" i="6"/>
  <c r="N27" i="6"/>
  <c r="M27" i="6"/>
  <c r="E27" i="6"/>
  <c r="D27" i="6"/>
  <c r="C27" i="6"/>
  <c r="P26" i="6"/>
  <c r="N26" i="6"/>
  <c r="M26" i="6"/>
  <c r="E26" i="6"/>
  <c r="D26" i="6"/>
  <c r="C26" i="6"/>
  <c r="Q25" i="6"/>
  <c r="P25" i="6"/>
  <c r="N25" i="6"/>
  <c r="M25" i="6"/>
  <c r="L25" i="6"/>
  <c r="L27" i="6" s="1"/>
  <c r="K25" i="6"/>
  <c r="J25" i="6"/>
  <c r="I25" i="6"/>
  <c r="H25" i="6"/>
  <c r="H27" i="6" s="1"/>
  <c r="G25" i="6"/>
  <c r="G27" i="6" s="1"/>
  <c r="F25" i="6"/>
  <c r="F26" i="6" s="1"/>
  <c r="E25" i="6"/>
  <c r="D25" i="6"/>
  <c r="C25" i="6"/>
  <c r="P24" i="6"/>
  <c r="P23" i="6"/>
  <c r="O23" i="6"/>
  <c r="O25" i="6" s="1"/>
  <c r="O26" i="6" s="1"/>
  <c r="N20" i="6"/>
  <c r="M20" i="6"/>
  <c r="L20" i="6"/>
  <c r="K20" i="6"/>
  <c r="C19" i="6"/>
  <c r="O18" i="6"/>
  <c r="C18" i="6"/>
  <c r="C20" i="6" s="1"/>
  <c r="N17" i="6"/>
  <c r="M17" i="6"/>
  <c r="L17" i="6"/>
  <c r="K17" i="6"/>
  <c r="J17" i="6"/>
  <c r="I17" i="6"/>
  <c r="H17" i="6"/>
  <c r="H18" i="6" s="1"/>
  <c r="G17" i="6"/>
  <c r="F17" i="6"/>
  <c r="F18" i="6" s="1"/>
  <c r="E17" i="6"/>
  <c r="E18" i="6" s="1"/>
  <c r="D17" i="6"/>
  <c r="D18" i="6" s="1"/>
  <c r="C17" i="6"/>
  <c r="P16" i="6"/>
  <c r="N15" i="6"/>
  <c r="M15" i="6"/>
  <c r="L15" i="6"/>
  <c r="K15" i="6"/>
  <c r="J15" i="6"/>
  <c r="I15" i="6"/>
  <c r="H15" i="6"/>
  <c r="G15" i="6"/>
  <c r="F15" i="6"/>
  <c r="E15" i="6"/>
  <c r="D15" i="6"/>
  <c r="C15" i="6"/>
  <c r="N14" i="6"/>
  <c r="N18" i="6" s="1"/>
  <c r="N19" i="6" s="1"/>
  <c r="M14" i="6"/>
  <c r="M18" i="6" s="1"/>
  <c r="M19" i="6" s="1"/>
  <c r="L14" i="6"/>
  <c r="L18" i="6" s="1"/>
  <c r="L19" i="6" s="1"/>
  <c r="K14" i="6"/>
  <c r="K18" i="6" s="1"/>
  <c r="J14" i="6"/>
  <c r="J18" i="6" s="1"/>
  <c r="I14" i="6"/>
  <c r="H14" i="6"/>
  <c r="G14" i="6"/>
  <c r="G18" i="6" s="1"/>
  <c r="F14" i="6"/>
  <c r="E14" i="6"/>
  <c r="D14" i="6"/>
  <c r="C14" i="6"/>
  <c r="P13" i="6"/>
  <c r="R9" i="6"/>
  <c r="O9" i="6"/>
  <c r="N9" i="6"/>
  <c r="N49" i="6" s="1"/>
  <c r="M9" i="6"/>
  <c r="M49" i="6" s="1"/>
  <c r="L9" i="6"/>
  <c r="K9" i="6"/>
  <c r="J9" i="6"/>
  <c r="I9" i="6"/>
  <c r="H9" i="6"/>
  <c r="G9" i="6"/>
  <c r="F9" i="6"/>
  <c r="E9" i="6"/>
  <c r="D9" i="6"/>
  <c r="C9" i="6"/>
  <c r="P8" i="6"/>
  <c r="P7" i="6"/>
  <c r="P9" i="6" s="1"/>
  <c r="P6" i="6"/>
  <c r="P5" i="6"/>
  <c r="O4" i="6"/>
  <c r="BA75" i="5"/>
  <c r="AV75" i="5"/>
  <c r="AU75" i="5" s="1"/>
  <c r="AU76" i="5" s="1"/>
  <c r="AR75" i="5"/>
  <c r="AQ75" i="5" s="1"/>
  <c r="AN75" i="5"/>
  <c r="AM75" i="5" s="1"/>
  <c r="AJ75" i="5"/>
  <c r="AI75" i="5" s="1"/>
  <c r="AF75" i="5"/>
  <c r="AE75" i="5" s="1"/>
  <c r="AB75" i="5"/>
  <c r="AA75" i="5" s="1"/>
  <c r="X75" i="5"/>
  <c r="W75" i="5" s="1"/>
  <c r="T75" i="5"/>
  <c r="S75" i="5" s="1"/>
  <c r="P75" i="5"/>
  <c r="O75" i="5" s="1"/>
  <c r="L75" i="5"/>
  <c r="K75" i="5" s="1"/>
  <c r="H75" i="5"/>
  <c r="G75" i="5"/>
  <c r="D75" i="5"/>
  <c r="C75" i="5" s="1"/>
  <c r="BA74" i="5"/>
  <c r="AV74" i="5"/>
  <c r="AU74" i="5"/>
  <c r="AR74" i="5"/>
  <c r="AQ74" i="5" s="1"/>
  <c r="AN74" i="5"/>
  <c r="AM74" i="5" s="1"/>
  <c r="AJ74" i="5"/>
  <c r="AI74" i="5" s="1"/>
  <c r="AF74" i="5"/>
  <c r="AE74" i="5" s="1"/>
  <c r="AB74" i="5"/>
  <c r="AA74" i="5" s="1"/>
  <c r="X74" i="5"/>
  <c r="W74" i="5" s="1"/>
  <c r="T74" i="5"/>
  <c r="S74" i="5"/>
  <c r="P74" i="5"/>
  <c r="O74" i="5" s="1"/>
  <c r="L74" i="5"/>
  <c r="K74" i="5" s="1"/>
  <c r="H74" i="5"/>
  <c r="G74" i="5" s="1"/>
  <c r="D74" i="5"/>
  <c r="C74" i="5" s="1"/>
  <c r="BA73" i="5"/>
  <c r="BA76" i="5" s="1"/>
  <c r="AV73" i="5"/>
  <c r="AU73" i="5"/>
  <c r="AR73" i="5"/>
  <c r="AQ73" i="5"/>
  <c r="AN73" i="5"/>
  <c r="AM73" i="5"/>
  <c r="AJ73" i="5"/>
  <c r="AI73" i="5" s="1"/>
  <c r="AF73" i="5"/>
  <c r="AE73" i="5" s="1"/>
  <c r="AB73" i="5"/>
  <c r="AA73" i="5" s="1"/>
  <c r="X73" i="5"/>
  <c r="W73" i="5" s="1"/>
  <c r="T73" i="5"/>
  <c r="S73" i="5"/>
  <c r="P73" i="5"/>
  <c r="O73" i="5"/>
  <c r="L73" i="5"/>
  <c r="K73" i="5"/>
  <c r="H73" i="5"/>
  <c r="G73" i="5" s="1"/>
  <c r="D73" i="5"/>
  <c r="C73" i="5" s="1"/>
  <c r="BA70" i="5"/>
  <c r="AV70" i="5"/>
  <c r="AU70" i="5" s="1"/>
  <c r="AR70" i="5"/>
  <c r="AQ70" i="5"/>
  <c r="AN70" i="5"/>
  <c r="AM70" i="5" s="1"/>
  <c r="AJ70" i="5"/>
  <c r="AI70" i="5"/>
  <c r="AF70" i="5"/>
  <c r="AE70" i="5" s="1"/>
  <c r="AB70" i="5"/>
  <c r="AA70" i="5" s="1"/>
  <c r="X70" i="5"/>
  <c r="W70" i="5"/>
  <c r="T70" i="5"/>
  <c r="S70" i="5" s="1"/>
  <c r="P70" i="5"/>
  <c r="L70" i="5"/>
  <c r="K70" i="5" s="1"/>
  <c r="H70" i="5"/>
  <c r="G70" i="5"/>
  <c r="D70" i="5"/>
  <c r="C70" i="5" s="1"/>
  <c r="BA69" i="5"/>
  <c r="AV69" i="5"/>
  <c r="AU69" i="5" s="1"/>
  <c r="AR69" i="5"/>
  <c r="AQ69" i="5"/>
  <c r="AN69" i="5"/>
  <c r="AM69" i="5" s="1"/>
  <c r="AJ69" i="5"/>
  <c r="AI69" i="5"/>
  <c r="AF69" i="5"/>
  <c r="AE69" i="5"/>
  <c r="AB69" i="5"/>
  <c r="AA69" i="5"/>
  <c r="X69" i="5"/>
  <c r="W69" i="5" s="1"/>
  <c r="T69" i="5"/>
  <c r="S69" i="5" s="1"/>
  <c r="P69" i="5"/>
  <c r="O69" i="5" s="1"/>
  <c r="L69" i="5"/>
  <c r="K69" i="5" s="1"/>
  <c r="H69" i="5"/>
  <c r="G69" i="5"/>
  <c r="D69" i="5"/>
  <c r="C69" i="5"/>
  <c r="BA68" i="5"/>
  <c r="AV68" i="5"/>
  <c r="AU68" i="5" s="1"/>
  <c r="AR68" i="5"/>
  <c r="AQ68" i="5" s="1"/>
  <c r="AN68" i="5"/>
  <c r="AM68" i="5"/>
  <c r="AJ68" i="5"/>
  <c r="AI68" i="5"/>
  <c r="AF68" i="5"/>
  <c r="AE68" i="5"/>
  <c r="AB68" i="5"/>
  <c r="AA68" i="5" s="1"/>
  <c r="X68" i="5"/>
  <c r="W68" i="5"/>
  <c r="T68" i="5"/>
  <c r="S68" i="5" s="1"/>
  <c r="P68" i="5"/>
  <c r="O68" i="5" s="1"/>
  <c r="L68" i="5"/>
  <c r="K68" i="5"/>
  <c r="H68" i="5"/>
  <c r="G68" i="5"/>
  <c r="D68" i="5"/>
  <c r="C68" i="5" s="1"/>
  <c r="BA67" i="5"/>
  <c r="AV67" i="5"/>
  <c r="AU67" i="5"/>
  <c r="AR67" i="5"/>
  <c r="AQ67" i="5" s="1"/>
  <c r="AN67" i="5"/>
  <c r="AM67" i="5" s="1"/>
  <c r="AJ67" i="5"/>
  <c r="AI67" i="5"/>
  <c r="AF67" i="5"/>
  <c r="AE67" i="5" s="1"/>
  <c r="AB67" i="5"/>
  <c r="AA67" i="5"/>
  <c r="X67" i="5"/>
  <c r="W67" i="5" s="1"/>
  <c r="T67" i="5"/>
  <c r="S67" i="5"/>
  <c r="P67" i="5"/>
  <c r="O67" i="5" s="1"/>
  <c r="L67" i="5"/>
  <c r="K67" i="5" s="1"/>
  <c r="H67" i="5"/>
  <c r="G67" i="5"/>
  <c r="D67" i="5"/>
  <c r="C67" i="5" s="1"/>
  <c r="BA66" i="5"/>
  <c r="AV66" i="5"/>
  <c r="AU66" i="5"/>
  <c r="AR66" i="5"/>
  <c r="AQ66" i="5"/>
  <c r="AN66" i="5"/>
  <c r="AM66" i="5" s="1"/>
  <c r="AJ66" i="5"/>
  <c r="AI66" i="5" s="1"/>
  <c r="AF66" i="5"/>
  <c r="AE66" i="5" s="1"/>
  <c r="AB66" i="5"/>
  <c r="AA66" i="5" s="1"/>
  <c r="X66" i="5"/>
  <c r="W66" i="5"/>
  <c r="T66" i="5"/>
  <c r="S66" i="5"/>
  <c r="P66" i="5"/>
  <c r="O66" i="5"/>
  <c r="L66" i="5"/>
  <c r="K66" i="5" s="1"/>
  <c r="H66" i="5"/>
  <c r="G66" i="5" s="1"/>
  <c r="D66" i="5"/>
  <c r="C66" i="5" s="1"/>
  <c r="BA65" i="5"/>
  <c r="AV65" i="5"/>
  <c r="AU65" i="5"/>
  <c r="AR65" i="5"/>
  <c r="AQ65" i="5"/>
  <c r="AN65" i="5"/>
  <c r="AM65" i="5" s="1"/>
  <c r="AJ65" i="5"/>
  <c r="AI65" i="5"/>
  <c r="AF65" i="5"/>
  <c r="AE65" i="5" s="1"/>
  <c r="AB65" i="5"/>
  <c r="AA65" i="5"/>
  <c r="X65" i="5"/>
  <c r="W65" i="5" s="1"/>
  <c r="T65" i="5"/>
  <c r="S65" i="5"/>
  <c r="P65" i="5"/>
  <c r="O65" i="5" s="1"/>
  <c r="L65" i="5"/>
  <c r="K65" i="5"/>
  <c r="H65" i="5"/>
  <c r="G65" i="5" s="1"/>
  <c r="D65" i="5"/>
  <c r="C65" i="5" s="1"/>
  <c r="BA64" i="5"/>
  <c r="AV64" i="5"/>
  <c r="AU64" i="5"/>
  <c r="AR64" i="5"/>
  <c r="AQ64" i="5"/>
  <c r="AN64" i="5"/>
  <c r="AM64" i="5"/>
  <c r="AJ64" i="5"/>
  <c r="AI64" i="5"/>
  <c r="AF64" i="5"/>
  <c r="AE64" i="5" s="1"/>
  <c r="AB64" i="5"/>
  <c r="AA64" i="5" s="1"/>
  <c r="X64" i="5"/>
  <c r="W64" i="5"/>
  <c r="T64" i="5"/>
  <c r="S64" i="5" s="1"/>
  <c r="P64" i="5"/>
  <c r="O64" i="5" s="1"/>
  <c r="L64" i="5"/>
  <c r="K64" i="5"/>
  <c r="H64" i="5"/>
  <c r="G64" i="5"/>
  <c r="D64" i="5"/>
  <c r="C64" i="5" s="1"/>
  <c r="BA63" i="5"/>
  <c r="AV63" i="5"/>
  <c r="AU63" i="5" s="1"/>
  <c r="AR63" i="5"/>
  <c r="AQ63" i="5"/>
  <c r="AN63" i="5"/>
  <c r="AM63" i="5" s="1"/>
  <c r="AJ63" i="5"/>
  <c r="AI63" i="5"/>
  <c r="AF63" i="5"/>
  <c r="AE63" i="5"/>
  <c r="AB63" i="5"/>
  <c r="AA63" i="5"/>
  <c r="X63" i="5"/>
  <c r="W63" i="5" s="1"/>
  <c r="T63" i="5"/>
  <c r="S63" i="5" s="1"/>
  <c r="P63" i="5"/>
  <c r="O63" i="5" s="1"/>
  <c r="L63" i="5"/>
  <c r="K63" i="5" s="1"/>
  <c r="H63" i="5"/>
  <c r="G63" i="5"/>
  <c r="D63" i="5"/>
  <c r="C63" i="5"/>
  <c r="BA62" i="5"/>
  <c r="AV62" i="5"/>
  <c r="AU62" i="5" s="1"/>
  <c r="AR62" i="5"/>
  <c r="AQ62" i="5"/>
  <c r="AN62" i="5"/>
  <c r="AM62" i="5"/>
  <c r="AJ62" i="5"/>
  <c r="AI62" i="5"/>
  <c r="AF62" i="5"/>
  <c r="AE62" i="5"/>
  <c r="AB62" i="5"/>
  <c r="AA62" i="5" s="1"/>
  <c r="X62" i="5"/>
  <c r="W62" i="5"/>
  <c r="T62" i="5"/>
  <c r="S62" i="5" s="1"/>
  <c r="P62" i="5"/>
  <c r="O62" i="5" s="1"/>
  <c r="L62" i="5"/>
  <c r="K62" i="5" s="1"/>
  <c r="H62" i="5"/>
  <c r="G62" i="5"/>
  <c r="D62" i="5"/>
  <c r="C62" i="5" s="1"/>
  <c r="BA61" i="5"/>
  <c r="AV61" i="5"/>
  <c r="AU61" i="5"/>
  <c r="AR61" i="5"/>
  <c r="AQ61" i="5" s="1"/>
  <c r="AN61" i="5"/>
  <c r="AM61" i="5" s="1"/>
  <c r="AJ61" i="5"/>
  <c r="AI61" i="5"/>
  <c r="AF61" i="5"/>
  <c r="AE61" i="5"/>
  <c r="AB61" i="5"/>
  <c r="AA61" i="5"/>
  <c r="X61" i="5"/>
  <c r="W61" i="5"/>
  <c r="T61" i="5"/>
  <c r="S61" i="5" s="1"/>
  <c r="P61" i="5"/>
  <c r="O61" i="5" s="1"/>
  <c r="L61" i="5"/>
  <c r="K61" i="5" s="1"/>
  <c r="H61" i="5"/>
  <c r="G61" i="5" s="1"/>
  <c r="D61" i="5"/>
  <c r="C61" i="5" s="1"/>
  <c r="BA60" i="5"/>
  <c r="AV60" i="5"/>
  <c r="AU60" i="5"/>
  <c r="AR60" i="5"/>
  <c r="AQ60" i="5" s="1"/>
  <c r="AN60" i="5"/>
  <c r="AM60" i="5" s="1"/>
  <c r="AJ60" i="5"/>
  <c r="AI60" i="5"/>
  <c r="AF60" i="5"/>
  <c r="AE60" i="5"/>
  <c r="AB60" i="5"/>
  <c r="AA60" i="5" s="1"/>
  <c r="X60" i="5"/>
  <c r="W60" i="5"/>
  <c r="T60" i="5"/>
  <c r="S60" i="5"/>
  <c r="P60" i="5"/>
  <c r="O60" i="5"/>
  <c r="L60" i="5"/>
  <c r="K60" i="5" s="1"/>
  <c r="H60" i="5"/>
  <c r="G60" i="5"/>
  <c r="D60" i="5"/>
  <c r="C60" i="5" s="1"/>
  <c r="BA59" i="5"/>
  <c r="AV59" i="5"/>
  <c r="AU59" i="5"/>
  <c r="AR59" i="5"/>
  <c r="AQ59" i="5" s="1"/>
  <c r="AN59" i="5"/>
  <c r="AM59" i="5" s="1"/>
  <c r="AJ59" i="5"/>
  <c r="AI59" i="5"/>
  <c r="AF59" i="5"/>
  <c r="AE59" i="5" s="1"/>
  <c r="AB59" i="5"/>
  <c r="AA59" i="5"/>
  <c r="X59" i="5"/>
  <c r="W59" i="5"/>
  <c r="T59" i="5"/>
  <c r="S59" i="5"/>
  <c r="P59" i="5"/>
  <c r="O59" i="5" s="1"/>
  <c r="L59" i="5"/>
  <c r="K59" i="5"/>
  <c r="H59" i="5"/>
  <c r="G59" i="5"/>
  <c r="D59" i="5"/>
  <c r="C59" i="5" s="1"/>
  <c r="BA58" i="5"/>
  <c r="AV58" i="5"/>
  <c r="AU58" i="5" s="1"/>
  <c r="AR58" i="5"/>
  <c r="AQ58" i="5"/>
  <c r="AN58" i="5"/>
  <c r="AM58" i="5"/>
  <c r="AJ58" i="5"/>
  <c r="AI58" i="5"/>
  <c r="AF58" i="5"/>
  <c r="AE58" i="5" s="1"/>
  <c r="AB58" i="5"/>
  <c r="AA58" i="5" s="1"/>
  <c r="X58" i="5"/>
  <c r="W58" i="5"/>
  <c r="T58" i="5"/>
  <c r="S58" i="5"/>
  <c r="P58" i="5"/>
  <c r="O58" i="5"/>
  <c r="L58" i="5"/>
  <c r="K58" i="5"/>
  <c r="H58" i="5"/>
  <c r="G58" i="5" s="1"/>
  <c r="D58" i="5"/>
  <c r="C58" i="5" s="1"/>
  <c r="BA57" i="5"/>
  <c r="AV57" i="5"/>
  <c r="AU57" i="5"/>
  <c r="AR57" i="5"/>
  <c r="AQ57" i="5"/>
  <c r="AN57" i="5"/>
  <c r="AM57" i="5" s="1"/>
  <c r="AJ57" i="5"/>
  <c r="AI57" i="5"/>
  <c r="AF57" i="5"/>
  <c r="AE57" i="5"/>
  <c r="AB57" i="5"/>
  <c r="AA57" i="5" s="1"/>
  <c r="X57" i="5"/>
  <c r="W57" i="5"/>
  <c r="T57" i="5"/>
  <c r="S57" i="5" s="1"/>
  <c r="P57" i="5"/>
  <c r="O57" i="5" s="1"/>
  <c r="L57" i="5"/>
  <c r="K57" i="5"/>
  <c r="H57" i="5"/>
  <c r="G57" i="5"/>
  <c r="D57" i="5"/>
  <c r="C57" i="5" s="1"/>
  <c r="BA56" i="5"/>
  <c r="AV56" i="5"/>
  <c r="AU56" i="5"/>
  <c r="AR56" i="5"/>
  <c r="AQ56" i="5" s="1"/>
  <c r="AN56" i="5"/>
  <c r="AM56" i="5"/>
  <c r="AJ56" i="5"/>
  <c r="AI56" i="5"/>
  <c r="AF56" i="5"/>
  <c r="AE56" i="5"/>
  <c r="AB56" i="5"/>
  <c r="AA56" i="5" s="1"/>
  <c r="X56" i="5"/>
  <c r="W56" i="5"/>
  <c r="T56" i="5"/>
  <c r="S56" i="5"/>
  <c r="P56" i="5"/>
  <c r="O56" i="5"/>
  <c r="L56" i="5"/>
  <c r="K56" i="5"/>
  <c r="H56" i="5"/>
  <c r="G56" i="5" s="1"/>
  <c r="D56" i="5"/>
  <c r="C56" i="5" s="1"/>
  <c r="BA55" i="5"/>
  <c r="AV55" i="5"/>
  <c r="AU55" i="5" s="1"/>
  <c r="AR55" i="5"/>
  <c r="AQ55" i="5"/>
  <c r="AN55" i="5"/>
  <c r="AM55" i="5" s="1"/>
  <c r="AJ55" i="5"/>
  <c r="AI55" i="5"/>
  <c r="AF55" i="5"/>
  <c r="AE55" i="5"/>
  <c r="AB55" i="5"/>
  <c r="AA55" i="5"/>
  <c r="X55" i="5"/>
  <c r="W55" i="5" s="1"/>
  <c r="T55" i="5"/>
  <c r="S55" i="5" s="1"/>
  <c r="P55" i="5"/>
  <c r="O55" i="5" s="1"/>
  <c r="L55" i="5"/>
  <c r="K55" i="5"/>
  <c r="H55" i="5"/>
  <c r="G55" i="5"/>
  <c r="D55" i="5"/>
  <c r="C55" i="5"/>
  <c r="BA54" i="5"/>
  <c r="AV54" i="5"/>
  <c r="AU54" i="5"/>
  <c r="AR54" i="5"/>
  <c r="AQ54" i="5" s="1"/>
  <c r="AN54" i="5"/>
  <c r="AM54" i="5"/>
  <c r="AJ54" i="5"/>
  <c r="AI54" i="5"/>
  <c r="AF54" i="5"/>
  <c r="AE54" i="5"/>
  <c r="AB54" i="5"/>
  <c r="AA54" i="5" s="1"/>
  <c r="X54" i="5"/>
  <c r="W54" i="5"/>
  <c r="T54" i="5"/>
  <c r="S54" i="5"/>
  <c r="P54" i="5"/>
  <c r="O54" i="5" s="1"/>
  <c r="L54" i="5"/>
  <c r="K54" i="5" s="1"/>
  <c r="H54" i="5"/>
  <c r="G54" i="5" s="1"/>
  <c r="D54" i="5"/>
  <c r="C54" i="5" s="1"/>
  <c r="BA53" i="5"/>
  <c r="AV53" i="5"/>
  <c r="AU53" i="5" s="1"/>
  <c r="AR53" i="5"/>
  <c r="AQ53" i="5"/>
  <c r="AN53" i="5"/>
  <c r="AM53" i="5" s="1"/>
  <c r="AJ53" i="5"/>
  <c r="AI53" i="5" s="1"/>
  <c r="AF53" i="5"/>
  <c r="AE53" i="5" s="1"/>
  <c r="AB53" i="5"/>
  <c r="AA53" i="5" s="1"/>
  <c r="X53" i="5"/>
  <c r="W53" i="5"/>
  <c r="T53" i="5"/>
  <c r="S53" i="5"/>
  <c r="P53" i="5"/>
  <c r="O53" i="5" s="1"/>
  <c r="L53" i="5"/>
  <c r="K53" i="5"/>
  <c r="H53" i="5"/>
  <c r="G53" i="5" s="1"/>
  <c r="G71" i="5" s="1"/>
  <c r="D53" i="5"/>
  <c r="C53" i="5" s="1"/>
  <c r="BA43" i="5"/>
  <c r="AV43" i="5"/>
  <c r="AU43" i="5"/>
  <c r="AR43" i="5"/>
  <c r="AQ43" i="5"/>
  <c r="AN43" i="5"/>
  <c r="AM43" i="5" s="1"/>
  <c r="AJ43" i="5"/>
  <c r="AI43" i="5" s="1"/>
  <c r="AF43" i="5"/>
  <c r="AE43" i="5" s="1"/>
  <c r="AB43" i="5"/>
  <c r="AA43" i="5"/>
  <c r="X43" i="5"/>
  <c r="W43" i="5"/>
  <c r="T43" i="5"/>
  <c r="S43" i="5"/>
  <c r="P43" i="5"/>
  <c r="L43" i="5"/>
  <c r="K43" i="5" s="1"/>
  <c r="H43" i="5"/>
  <c r="G43" i="5"/>
  <c r="D43" i="5"/>
  <c r="C43" i="5" s="1"/>
  <c r="BA42" i="5"/>
  <c r="AV42" i="5"/>
  <c r="AU42" i="5"/>
  <c r="AR42" i="5"/>
  <c r="AQ42" i="5"/>
  <c r="AN42" i="5"/>
  <c r="AM42" i="5" s="1"/>
  <c r="AJ42" i="5"/>
  <c r="AI42" i="5" s="1"/>
  <c r="AF42" i="5"/>
  <c r="AE42" i="5" s="1"/>
  <c r="AB42" i="5"/>
  <c r="AA42" i="5" s="1"/>
  <c r="X42" i="5"/>
  <c r="W42" i="5" s="1"/>
  <c r="T42" i="5"/>
  <c r="S42" i="5"/>
  <c r="P42" i="5"/>
  <c r="L42" i="5"/>
  <c r="K42" i="5" s="1"/>
  <c r="H42" i="5"/>
  <c r="G42" i="5" s="1"/>
  <c r="D42" i="5"/>
  <c r="C42" i="5"/>
  <c r="BA41" i="5"/>
  <c r="AV41" i="5"/>
  <c r="AU41" i="5" s="1"/>
  <c r="AR41" i="5"/>
  <c r="AQ41" i="5" s="1"/>
  <c r="AN41" i="5"/>
  <c r="AM41" i="5"/>
  <c r="AJ41" i="5"/>
  <c r="AI41" i="5"/>
  <c r="AF41" i="5"/>
  <c r="AE41" i="5"/>
  <c r="AB41" i="5"/>
  <c r="AA41" i="5" s="1"/>
  <c r="X41" i="5"/>
  <c r="W41" i="5" s="1"/>
  <c r="T41" i="5"/>
  <c r="S41" i="5" s="1"/>
  <c r="P41" i="5"/>
  <c r="L41" i="5"/>
  <c r="K41" i="5"/>
  <c r="H41" i="5"/>
  <c r="G41" i="5"/>
  <c r="D41" i="5"/>
  <c r="C41" i="5"/>
  <c r="BA40" i="5"/>
  <c r="AV40" i="5"/>
  <c r="AU40" i="5"/>
  <c r="AR40" i="5"/>
  <c r="AQ40" i="5" s="1"/>
  <c r="AN40" i="5"/>
  <c r="AM40" i="5" s="1"/>
  <c r="AJ40" i="5"/>
  <c r="AI40" i="5" s="1"/>
  <c r="AF40" i="5"/>
  <c r="AE40" i="5" s="1"/>
  <c r="AB40" i="5"/>
  <c r="AA40" i="5" s="1"/>
  <c r="X40" i="5"/>
  <c r="W40" i="5" s="1"/>
  <c r="T40" i="5"/>
  <c r="S40" i="5"/>
  <c r="P40" i="5"/>
  <c r="L40" i="5"/>
  <c r="K40" i="5" s="1"/>
  <c r="H40" i="5"/>
  <c r="G40" i="5" s="1"/>
  <c r="D40" i="5"/>
  <c r="C40" i="5" s="1"/>
  <c r="BA39" i="5"/>
  <c r="AV39" i="5"/>
  <c r="AU39" i="5" s="1"/>
  <c r="AR39" i="5"/>
  <c r="AQ39" i="5" s="1"/>
  <c r="AN39" i="5"/>
  <c r="AM39" i="5"/>
  <c r="AJ39" i="5"/>
  <c r="AI39" i="5"/>
  <c r="AF39" i="5"/>
  <c r="AE39" i="5"/>
  <c r="AB39" i="5"/>
  <c r="AA39" i="5" s="1"/>
  <c r="X39" i="5"/>
  <c r="W39" i="5" s="1"/>
  <c r="T39" i="5"/>
  <c r="S39" i="5" s="1"/>
  <c r="P39" i="5"/>
  <c r="L39" i="5"/>
  <c r="K39" i="5"/>
  <c r="H39" i="5"/>
  <c r="G39" i="5"/>
  <c r="D39" i="5"/>
  <c r="C39" i="5" s="1"/>
  <c r="BA38" i="5"/>
  <c r="BA44" i="5" s="1"/>
  <c r="AV38" i="5"/>
  <c r="AU38" i="5" s="1"/>
  <c r="AR38" i="5"/>
  <c r="AQ38" i="5" s="1"/>
  <c r="AN38" i="5"/>
  <c r="AM38" i="5" s="1"/>
  <c r="AJ38" i="5"/>
  <c r="AI38" i="5"/>
  <c r="AF38" i="5"/>
  <c r="AE38" i="5" s="1"/>
  <c r="AB38" i="5"/>
  <c r="AA38" i="5" s="1"/>
  <c r="X38" i="5"/>
  <c r="W38" i="5" s="1"/>
  <c r="T38" i="5"/>
  <c r="S38" i="5"/>
  <c r="P38" i="5"/>
  <c r="L38" i="5"/>
  <c r="K38" i="5" s="1"/>
  <c r="K44" i="5" s="1"/>
  <c r="H38" i="5"/>
  <c r="G38" i="5"/>
  <c r="D38" i="5"/>
  <c r="C38" i="5"/>
  <c r="AY35" i="5"/>
  <c r="AY34" i="5"/>
  <c r="BA33" i="5"/>
  <c r="BA32" i="5"/>
  <c r="AV32" i="5"/>
  <c r="AU32" i="5"/>
  <c r="AR32" i="5"/>
  <c r="AQ32" i="5"/>
  <c r="AN32" i="5"/>
  <c r="AM32" i="5"/>
  <c r="AJ32" i="5"/>
  <c r="AI32" i="5" s="1"/>
  <c r="AI33" i="5" s="1"/>
  <c r="AF32" i="5"/>
  <c r="AE32" i="5" s="1"/>
  <c r="AB32" i="5"/>
  <c r="AA32" i="5" s="1"/>
  <c r="X32" i="5"/>
  <c r="W32" i="5"/>
  <c r="T32" i="5"/>
  <c r="S32" i="5"/>
  <c r="P32" i="5"/>
  <c r="L32" i="5"/>
  <c r="K32" i="5" s="1"/>
  <c r="H32" i="5"/>
  <c r="G32" i="5"/>
  <c r="D32" i="5"/>
  <c r="C32" i="5"/>
  <c r="BA31" i="5"/>
  <c r="AV31" i="5"/>
  <c r="AU31" i="5"/>
  <c r="AR31" i="5"/>
  <c r="AQ31" i="5"/>
  <c r="AN31" i="5"/>
  <c r="AM31" i="5"/>
  <c r="AM33" i="5" s="1"/>
  <c r="AJ31" i="5"/>
  <c r="AI31" i="5" s="1"/>
  <c r="AF31" i="5"/>
  <c r="AE31" i="5" s="1"/>
  <c r="AB31" i="5"/>
  <c r="AA31" i="5" s="1"/>
  <c r="X31" i="5"/>
  <c r="W31" i="5"/>
  <c r="T31" i="5"/>
  <c r="S31" i="5"/>
  <c r="P31" i="5"/>
  <c r="L31" i="5"/>
  <c r="K31" i="5" s="1"/>
  <c r="H31" i="5"/>
  <c r="G31" i="5" s="1"/>
  <c r="D31" i="5"/>
  <c r="C31" i="5"/>
  <c r="BA30" i="5"/>
  <c r="AV30" i="5"/>
  <c r="AU30" i="5" s="1"/>
  <c r="AR30" i="5"/>
  <c r="AQ30" i="5"/>
  <c r="AN30" i="5"/>
  <c r="AM30" i="5"/>
  <c r="AJ30" i="5"/>
  <c r="AI30" i="5"/>
  <c r="AF30" i="5"/>
  <c r="AE30" i="5" s="1"/>
  <c r="AE33" i="5" s="1"/>
  <c r="AB30" i="5"/>
  <c r="AA30" i="5" s="1"/>
  <c r="AA33" i="5" s="1"/>
  <c r="AA34" i="5" s="1"/>
  <c r="X30" i="5"/>
  <c r="W30" i="5" s="1"/>
  <c r="T30" i="5"/>
  <c r="S30" i="5"/>
  <c r="P30" i="5"/>
  <c r="L30" i="5"/>
  <c r="K30" i="5"/>
  <c r="H30" i="5"/>
  <c r="G30" i="5" s="1"/>
  <c r="G33" i="5" s="1"/>
  <c r="D30" i="5"/>
  <c r="C30" i="5"/>
  <c r="O25" i="5"/>
  <c r="O26" i="5" s="1"/>
  <c r="BA24" i="5"/>
  <c r="AV24" i="5"/>
  <c r="AU24" i="5"/>
  <c r="AR24" i="5"/>
  <c r="AQ24" i="5"/>
  <c r="AN24" i="5"/>
  <c r="AM24" i="5" s="1"/>
  <c r="AJ24" i="5"/>
  <c r="AI24" i="5"/>
  <c r="AF24" i="5"/>
  <c r="AE24" i="5"/>
  <c r="AB24" i="5"/>
  <c r="AA24" i="5"/>
  <c r="X24" i="5"/>
  <c r="W24" i="5" s="1"/>
  <c r="T24" i="5"/>
  <c r="S24" i="5" s="1"/>
  <c r="AZ24" i="5" s="1"/>
  <c r="P24" i="5"/>
  <c r="L24" i="5"/>
  <c r="K24" i="5"/>
  <c r="H24" i="5"/>
  <c r="G24" i="5"/>
  <c r="D24" i="5"/>
  <c r="C24" i="5"/>
  <c r="BA23" i="5"/>
  <c r="BA25" i="5" s="1"/>
  <c r="AV23" i="5"/>
  <c r="AU23" i="5" s="1"/>
  <c r="AR23" i="5"/>
  <c r="AQ23" i="5" s="1"/>
  <c r="AN23" i="5"/>
  <c r="AM23" i="5" s="1"/>
  <c r="AJ23" i="5"/>
  <c r="AI23" i="5"/>
  <c r="AI25" i="5" s="1"/>
  <c r="AF23" i="5"/>
  <c r="AE23" i="5"/>
  <c r="AE25" i="5" s="1"/>
  <c r="AB23" i="5"/>
  <c r="AA23" i="5"/>
  <c r="X23" i="5"/>
  <c r="W23" i="5" s="1"/>
  <c r="T23" i="5"/>
  <c r="S23" i="5" s="1"/>
  <c r="P23" i="5"/>
  <c r="L23" i="5"/>
  <c r="K23" i="5"/>
  <c r="K25" i="5" s="1"/>
  <c r="H23" i="5"/>
  <c r="G23" i="5"/>
  <c r="G25" i="5" s="1"/>
  <c r="D23" i="5"/>
  <c r="C23" i="5"/>
  <c r="C25" i="5" s="1"/>
  <c r="AY19" i="5"/>
  <c r="AY18" i="5"/>
  <c r="AY20" i="5" s="1"/>
  <c r="BA17" i="5"/>
  <c r="AV17" i="5"/>
  <c r="AU17" i="5" s="1"/>
  <c r="AR17" i="5"/>
  <c r="AQ17" i="5"/>
  <c r="AN17" i="5"/>
  <c r="AM17" i="5"/>
  <c r="AJ17" i="5"/>
  <c r="AI17" i="5"/>
  <c r="AF17" i="5"/>
  <c r="AE17" i="5" s="1"/>
  <c r="AB17" i="5"/>
  <c r="AA17" i="5"/>
  <c r="X17" i="5"/>
  <c r="W17" i="5" s="1"/>
  <c r="T17" i="5"/>
  <c r="S17" i="5" s="1"/>
  <c r="P17" i="5"/>
  <c r="O17" i="5"/>
  <c r="L17" i="5"/>
  <c r="K17" i="5"/>
  <c r="H17" i="5"/>
  <c r="G17" i="5"/>
  <c r="D17" i="5"/>
  <c r="C17" i="5" s="1"/>
  <c r="BA16" i="5"/>
  <c r="AV16" i="5"/>
  <c r="AU16" i="5"/>
  <c r="AR16" i="5"/>
  <c r="AQ16" i="5"/>
  <c r="AN16" i="5"/>
  <c r="AM16" i="5"/>
  <c r="AJ16" i="5"/>
  <c r="AI16" i="5"/>
  <c r="AF16" i="5"/>
  <c r="AE16" i="5" s="1"/>
  <c r="AB16" i="5"/>
  <c r="AA16" i="5" s="1"/>
  <c r="X16" i="5"/>
  <c r="W16" i="5" s="1"/>
  <c r="T16" i="5"/>
  <c r="S16" i="5" s="1"/>
  <c r="P16" i="5"/>
  <c r="O16" i="5"/>
  <c r="L16" i="5"/>
  <c r="K16" i="5"/>
  <c r="H16" i="5"/>
  <c r="G16" i="5" s="1"/>
  <c r="D16" i="5"/>
  <c r="C16" i="5" s="1"/>
  <c r="BA15" i="5"/>
  <c r="AV15" i="5"/>
  <c r="AU15" i="5" s="1"/>
  <c r="AR15" i="5"/>
  <c r="AQ15" i="5" s="1"/>
  <c r="AN15" i="5"/>
  <c r="AM15" i="5"/>
  <c r="AJ15" i="5"/>
  <c r="AI15" i="5"/>
  <c r="AF15" i="5"/>
  <c r="AE15" i="5" s="1"/>
  <c r="AB15" i="5"/>
  <c r="AA15" i="5" s="1"/>
  <c r="X15" i="5"/>
  <c r="W15" i="5"/>
  <c r="T15" i="5"/>
  <c r="S15" i="5"/>
  <c r="P15" i="5"/>
  <c r="O15" i="5"/>
  <c r="L15" i="5"/>
  <c r="K15" i="5"/>
  <c r="H15" i="5"/>
  <c r="G15" i="5" s="1"/>
  <c r="D15" i="5"/>
  <c r="C15" i="5"/>
  <c r="BA14" i="5"/>
  <c r="AV14" i="5"/>
  <c r="AU14" i="5"/>
  <c r="AR14" i="5"/>
  <c r="AQ14" i="5"/>
  <c r="AN14" i="5"/>
  <c r="AM14" i="5" s="1"/>
  <c r="AJ14" i="5"/>
  <c r="AI14" i="5"/>
  <c r="AF14" i="5"/>
  <c r="AE14" i="5"/>
  <c r="AB14" i="5"/>
  <c r="AA14" i="5" s="1"/>
  <c r="X14" i="5"/>
  <c r="W14" i="5" s="1"/>
  <c r="T14" i="5"/>
  <c r="S14" i="5"/>
  <c r="P14" i="5"/>
  <c r="O14" i="5" s="1"/>
  <c r="L14" i="5"/>
  <c r="K14" i="5" s="1"/>
  <c r="H14" i="5"/>
  <c r="G14" i="5"/>
  <c r="D14" i="5"/>
  <c r="C14" i="5" s="1"/>
  <c r="BA13" i="5"/>
  <c r="AV13" i="5"/>
  <c r="AU13" i="5"/>
  <c r="AR13" i="5"/>
  <c r="AQ13" i="5" s="1"/>
  <c r="AQ18" i="5" s="1"/>
  <c r="AN13" i="5"/>
  <c r="AM13" i="5" s="1"/>
  <c r="AM18" i="5" s="1"/>
  <c r="AJ13" i="5"/>
  <c r="AI13" i="5"/>
  <c r="AF13" i="5"/>
  <c r="AE13" i="5"/>
  <c r="AB13" i="5"/>
  <c r="AA13" i="5"/>
  <c r="X13" i="5"/>
  <c r="W13" i="5"/>
  <c r="T13" i="5"/>
  <c r="S13" i="5" s="1"/>
  <c r="P13" i="5"/>
  <c r="O13" i="5" s="1"/>
  <c r="L13" i="5"/>
  <c r="K13" i="5" s="1"/>
  <c r="H13" i="5"/>
  <c r="G13" i="5" s="1"/>
  <c r="D13" i="5"/>
  <c r="C13" i="5"/>
  <c r="AY9" i="5"/>
  <c r="BA8" i="5"/>
  <c r="AV8" i="5"/>
  <c r="AU8" i="5" s="1"/>
  <c r="AR8" i="5"/>
  <c r="AQ8" i="5" s="1"/>
  <c r="AN8" i="5"/>
  <c r="AM8" i="5" s="1"/>
  <c r="AJ8" i="5"/>
  <c r="AI8" i="5" s="1"/>
  <c r="AF8" i="5"/>
  <c r="AE8" i="5" s="1"/>
  <c r="AB8" i="5"/>
  <c r="AA8" i="5"/>
  <c r="X8" i="5"/>
  <c r="W8" i="5" s="1"/>
  <c r="T8" i="5"/>
  <c r="S8" i="5" s="1"/>
  <c r="P8" i="5"/>
  <c r="O8" i="5"/>
  <c r="L8" i="5"/>
  <c r="K8" i="5" s="1"/>
  <c r="H8" i="5"/>
  <c r="G8" i="5" s="1"/>
  <c r="D8" i="5"/>
  <c r="C8" i="5" s="1"/>
  <c r="BA7" i="5"/>
  <c r="AV7" i="5"/>
  <c r="AU7" i="5"/>
  <c r="AR7" i="5"/>
  <c r="AQ7" i="5"/>
  <c r="AN7" i="5"/>
  <c r="AM7" i="5" s="1"/>
  <c r="AJ7" i="5"/>
  <c r="AI7" i="5"/>
  <c r="AF7" i="5"/>
  <c r="AE7" i="5" s="1"/>
  <c r="AB7" i="5"/>
  <c r="AA7" i="5" s="1"/>
  <c r="X7" i="5"/>
  <c r="W7" i="5"/>
  <c r="T7" i="5"/>
  <c r="S7" i="5"/>
  <c r="P7" i="5"/>
  <c r="O7" i="5"/>
  <c r="L7" i="5"/>
  <c r="K7" i="5" s="1"/>
  <c r="H7" i="5"/>
  <c r="G7" i="5" s="1"/>
  <c r="D7" i="5"/>
  <c r="C7" i="5"/>
  <c r="BA6" i="5"/>
  <c r="BA26" i="5" s="1"/>
  <c r="AV6" i="5"/>
  <c r="AU6" i="5"/>
  <c r="AR6" i="5"/>
  <c r="AQ6" i="5" s="1"/>
  <c r="AN6" i="5"/>
  <c r="AM6" i="5"/>
  <c r="AJ6" i="5"/>
  <c r="AI6" i="5" s="1"/>
  <c r="AF6" i="5"/>
  <c r="AE6" i="5" s="1"/>
  <c r="AB6" i="5"/>
  <c r="AA6" i="5" s="1"/>
  <c r="AA9" i="5" s="1"/>
  <c r="X6" i="5"/>
  <c r="W6" i="5" s="1"/>
  <c r="T6" i="5"/>
  <c r="S6" i="5" s="1"/>
  <c r="P6" i="5"/>
  <c r="O6" i="5"/>
  <c r="L6" i="5"/>
  <c r="K6" i="5"/>
  <c r="H6" i="5"/>
  <c r="G6" i="5" s="1"/>
  <c r="D6" i="5"/>
  <c r="C6" i="5" s="1"/>
  <c r="BA5" i="5"/>
  <c r="AV5" i="5"/>
  <c r="AU5" i="5"/>
  <c r="AR5" i="5"/>
  <c r="AQ5" i="5"/>
  <c r="AN5" i="5"/>
  <c r="AM5" i="5"/>
  <c r="AJ5" i="5"/>
  <c r="AI5" i="5"/>
  <c r="AF5" i="5"/>
  <c r="AE5" i="5" s="1"/>
  <c r="AB5" i="5"/>
  <c r="AA5" i="5" s="1"/>
  <c r="X5" i="5"/>
  <c r="W5" i="5" s="1"/>
  <c r="T5" i="5"/>
  <c r="S5" i="5" s="1"/>
  <c r="P5" i="5"/>
  <c r="O5" i="5"/>
  <c r="L5" i="5"/>
  <c r="K5" i="5" s="1"/>
  <c r="H5" i="5"/>
  <c r="G5" i="5" s="1"/>
  <c r="D5" i="5"/>
  <c r="C5" i="5"/>
  <c r="AY4" i="5"/>
  <c r="P76" i="3"/>
  <c r="C76" i="3"/>
  <c r="N75" i="3"/>
  <c r="M75" i="3"/>
  <c r="L75" i="3"/>
  <c r="K75" i="3"/>
  <c r="J75" i="3"/>
  <c r="I75" i="3"/>
  <c r="H75" i="3"/>
  <c r="G75" i="3"/>
  <c r="F75" i="3"/>
  <c r="E75" i="3"/>
  <c r="D75" i="3"/>
  <c r="C75" i="3"/>
  <c r="N74" i="3"/>
  <c r="M74" i="3"/>
  <c r="L74" i="3"/>
  <c r="K74" i="3"/>
  <c r="J74" i="3"/>
  <c r="I74" i="3"/>
  <c r="H74" i="3"/>
  <c r="G74" i="3"/>
  <c r="F74" i="3"/>
  <c r="E74" i="3"/>
  <c r="D74" i="3"/>
  <c r="C74" i="3"/>
  <c r="N73" i="3"/>
  <c r="N76" i="3" s="1"/>
  <c r="M73" i="3"/>
  <c r="M76" i="3" s="1"/>
  <c r="L73" i="3"/>
  <c r="L76" i="3" s="1"/>
  <c r="K73" i="3"/>
  <c r="K76" i="3" s="1"/>
  <c r="J73" i="3"/>
  <c r="J76" i="3" s="1"/>
  <c r="I73" i="3"/>
  <c r="I76" i="3" s="1"/>
  <c r="H73" i="3"/>
  <c r="H76" i="3" s="1"/>
  <c r="G73" i="3"/>
  <c r="G76" i="3" s="1"/>
  <c r="F73" i="3"/>
  <c r="F76" i="3" s="1"/>
  <c r="E73" i="3"/>
  <c r="E76" i="3" s="1"/>
  <c r="D73" i="3"/>
  <c r="D76" i="3" s="1"/>
  <c r="C73" i="3"/>
  <c r="P70" i="3"/>
  <c r="O70" i="3"/>
  <c r="P69" i="3"/>
  <c r="O69" i="3"/>
  <c r="P68" i="3"/>
  <c r="O68" i="3"/>
  <c r="P67" i="3"/>
  <c r="O67" i="3"/>
  <c r="P66" i="3"/>
  <c r="O66" i="3"/>
  <c r="P65" i="3"/>
  <c r="O65" i="3"/>
  <c r="N64" i="3"/>
  <c r="M64" i="3"/>
  <c r="L64" i="3"/>
  <c r="K64" i="3"/>
  <c r="J64" i="3"/>
  <c r="I64" i="3"/>
  <c r="H64" i="3"/>
  <c r="G64" i="3"/>
  <c r="F64" i="3"/>
  <c r="E64" i="3"/>
  <c r="D64" i="3"/>
  <c r="C64" i="3"/>
  <c r="L63" i="3"/>
  <c r="L71" i="3" s="1"/>
  <c r="K63" i="3"/>
  <c r="K71" i="3" s="1"/>
  <c r="P62" i="3"/>
  <c r="O62" i="3"/>
  <c r="O63" i="3" s="1"/>
  <c r="P61" i="3"/>
  <c r="O61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Q50" i="3"/>
  <c r="G46" i="3"/>
  <c r="K44" i="3"/>
  <c r="J44" i="3"/>
  <c r="I44" i="3"/>
  <c r="I46" i="3" s="1"/>
  <c r="H44" i="3"/>
  <c r="H46" i="3" s="1"/>
  <c r="N43" i="3"/>
  <c r="M43" i="3"/>
  <c r="L43" i="3"/>
  <c r="K43" i="3"/>
  <c r="J43" i="3"/>
  <c r="I43" i="3"/>
  <c r="H43" i="3"/>
  <c r="G43" i="3"/>
  <c r="F43" i="3"/>
  <c r="E43" i="3"/>
  <c r="D43" i="3"/>
  <c r="C43" i="3"/>
  <c r="P43" i="3" s="1"/>
  <c r="N42" i="3"/>
  <c r="M42" i="3"/>
  <c r="L42" i="3"/>
  <c r="K42" i="3"/>
  <c r="J42" i="3"/>
  <c r="I42" i="3"/>
  <c r="H42" i="3"/>
  <c r="G42" i="3"/>
  <c r="F42" i="3"/>
  <c r="E42" i="3"/>
  <c r="D42" i="3"/>
  <c r="C42" i="3"/>
  <c r="P42" i="3" s="1"/>
  <c r="N41" i="3"/>
  <c r="M41" i="3"/>
  <c r="M44" i="3" s="1"/>
  <c r="L41" i="3"/>
  <c r="L44" i="3" s="1"/>
  <c r="K41" i="3"/>
  <c r="J41" i="3"/>
  <c r="I41" i="3"/>
  <c r="H41" i="3"/>
  <c r="G41" i="3"/>
  <c r="F41" i="3"/>
  <c r="E41" i="3"/>
  <c r="D41" i="3"/>
  <c r="C41" i="3"/>
  <c r="P41" i="3" s="1"/>
  <c r="N40" i="3"/>
  <c r="N44" i="3" s="1"/>
  <c r="M40" i="3"/>
  <c r="L40" i="3"/>
  <c r="K40" i="3"/>
  <c r="J40" i="3"/>
  <c r="I40" i="3"/>
  <c r="H40" i="3"/>
  <c r="G40" i="3"/>
  <c r="F40" i="3"/>
  <c r="E40" i="3"/>
  <c r="D40" i="3"/>
  <c r="C40" i="3"/>
  <c r="P40" i="3" s="1"/>
  <c r="N39" i="3"/>
  <c r="M39" i="3"/>
  <c r="L39" i="3"/>
  <c r="K39" i="3"/>
  <c r="J39" i="3"/>
  <c r="J63" i="3" s="1"/>
  <c r="J71" i="3" s="1"/>
  <c r="I39" i="3"/>
  <c r="I63" i="3" s="1"/>
  <c r="I71" i="3" s="1"/>
  <c r="H39" i="3"/>
  <c r="H63" i="3" s="1"/>
  <c r="H71" i="3" s="1"/>
  <c r="G39" i="3"/>
  <c r="G44" i="3" s="1"/>
  <c r="G45" i="3" s="1"/>
  <c r="F39" i="3"/>
  <c r="E39" i="3"/>
  <c r="D39" i="3"/>
  <c r="C39" i="3"/>
  <c r="P38" i="3"/>
  <c r="O35" i="3"/>
  <c r="H35" i="3"/>
  <c r="G35" i="3"/>
  <c r="F35" i="3"/>
  <c r="O34" i="3"/>
  <c r="H34" i="3"/>
  <c r="I33" i="3"/>
  <c r="I34" i="3" s="1"/>
  <c r="H33" i="3"/>
  <c r="N32" i="3"/>
  <c r="M32" i="3"/>
  <c r="L32" i="3"/>
  <c r="L33" i="3" s="1"/>
  <c r="K32" i="3"/>
  <c r="K33" i="3" s="1"/>
  <c r="J32" i="3"/>
  <c r="J33" i="3" s="1"/>
  <c r="I32" i="3"/>
  <c r="H32" i="3"/>
  <c r="G32" i="3"/>
  <c r="F32" i="3"/>
  <c r="E32" i="3"/>
  <c r="D32" i="3"/>
  <c r="C32" i="3"/>
  <c r="P31" i="3"/>
  <c r="O31" i="3"/>
  <c r="N30" i="3"/>
  <c r="N33" i="3" s="1"/>
  <c r="M30" i="3"/>
  <c r="M33" i="3" s="1"/>
  <c r="L30" i="3"/>
  <c r="K30" i="3"/>
  <c r="J30" i="3"/>
  <c r="I30" i="3"/>
  <c r="H30" i="3"/>
  <c r="G30" i="3"/>
  <c r="G33" i="3" s="1"/>
  <c r="G34" i="3" s="1"/>
  <c r="F30" i="3"/>
  <c r="F33" i="3" s="1"/>
  <c r="F34" i="3" s="1"/>
  <c r="E30" i="3"/>
  <c r="E33" i="3" s="1"/>
  <c r="D30" i="3"/>
  <c r="D33" i="3" s="1"/>
  <c r="C30" i="3"/>
  <c r="C33" i="3" s="1"/>
  <c r="O27" i="3"/>
  <c r="G27" i="3"/>
  <c r="F27" i="3"/>
  <c r="E27" i="3"/>
  <c r="D27" i="3"/>
  <c r="C27" i="3"/>
  <c r="H26" i="3"/>
  <c r="G26" i="3"/>
  <c r="F26" i="3"/>
  <c r="E26" i="3"/>
  <c r="Q25" i="3"/>
  <c r="N25" i="3"/>
  <c r="N27" i="3" s="1"/>
  <c r="M25" i="3"/>
  <c r="M27" i="3" s="1"/>
  <c r="L25" i="3"/>
  <c r="L26" i="3" s="1"/>
  <c r="K25" i="3"/>
  <c r="J25" i="3"/>
  <c r="I25" i="3"/>
  <c r="H25" i="3"/>
  <c r="H27" i="3" s="1"/>
  <c r="G25" i="3"/>
  <c r="F25" i="3"/>
  <c r="E25" i="3"/>
  <c r="D25" i="3"/>
  <c r="D26" i="3" s="1"/>
  <c r="C25" i="3"/>
  <c r="C26" i="3" s="1"/>
  <c r="P24" i="3"/>
  <c r="P23" i="3"/>
  <c r="P25" i="3" s="1"/>
  <c r="P27" i="3" s="1"/>
  <c r="O23" i="3"/>
  <c r="O25" i="3" s="1"/>
  <c r="O26" i="3" s="1"/>
  <c r="O20" i="3"/>
  <c r="O19" i="3"/>
  <c r="E19" i="3"/>
  <c r="D19" i="3"/>
  <c r="O18" i="3"/>
  <c r="I18" i="3"/>
  <c r="H18" i="3"/>
  <c r="E18" i="3"/>
  <c r="E20" i="3" s="1"/>
  <c r="N17" i="3"/>
  <c r="M17" i="3"/>
  <c r="L17" i="3"/>
  <c r="K17" i="3"/>
  <c r="J17" i="3"/>
  <c r="I17" i="3"/>
  <c r="H17" i="3"/>
  <c r="G17" i="3"/>
  <c r="G18" i="3" s="1"/>
  <c r="F17" i="3"/>
  <c r="F18" i="3" s="1"/>
  <c r="E17" i="3"/>
  <c r="D17" i="3"/>
  <c r="C17" i="3"/>
  <c r="P17" i="3" s="1"/>
  <c r="P16" i="3"/>
  <c r="N15" i="3"/>
  <c r="M15" i="3"/>
  <c r="L15" i="3"/>
  <c r="K15" i="3"/>
  <c r="J15" i="3"/>
  <c r="I15" i="3"/>
  <c r="H15" i="3"/>
  <c r="G15" i="3"/>
  <c r="F15" i="3"/>
  <c r="E15" i="3"/>
  <c r="D15" i="3"/>
  <c r="C15" i="3"/>
  <c r="N14" i="3"/>
  <c r="M14" i="3"/>
  <c r="L14" i="3"/>
  <c r="K14" i="3"/>
  <c r="J14" i="3"/>
  <c r="I14" i="3"/>
  <c r="H14" i="3"/>
  <c r="G14" i="3"/>
  <c r="F14" i="3"/>
  <c r="E14" i="3"/>
  <c r="D14" i="3"/>
  <c r="C14" i="3"/>
  <c r="N13" i="3"/>
  <c r="N18" i="3" s="1"/>
  <c r="N19" i="3" s="1"/>
  <c r="M13" i="3"/>
  <c r="M18" i="3" s="1"/>
  <c r="L13" i="3"/>
  <c r="L18" i="3" s="1"/>
  <c r="K13" i="3"/>
  <c r="K18" i="3" s="1"/>
  <c r="J13" i="3"/>
  <c r="J18" i="3" s="1"/>
  <c r="I13" i="3"/>
  <c r="H13" i="3"/>
  <c r="G13" i="3"/>
  <c r="F13" i="3"/>
  <c r="E13" i="3"/>
  <c r="D13" i="3"/>
  <c r="D18" i="3" s="1"/>
  <c r="D20" i="3" s="1"/>
  <c r="C13" i="3"/>
  <c r="R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P8" i="3"/>
  <c r="P7" i="3"/>
  <c r="P6" i="3"/>
  <c r="P5" i="3"/>
  <c r="O4" i="3"/>
  <c r="AZ58" i="5" l="1"/>
  <c r="C44" i="5"/>
  <c r="C45" i="5" s="1"/>
  <c r="S25" i="5"/>
  <c r="S26" i="5" s="1"/>
  <c r="AE71" i="5"/>
  <c r="AE76" i="5"/>
  <c r="AM45" i="5"/>
  <c r="W25" i="5"/>
  <c r="W26" i="5" s="1"/>
  <c r="AQ44" i="5"/>
  <c r="AQ46" i="5" s="1"/>
  <c r="C35" i="5"/>
  <c r="AU44" i="5"/>
  <c r="AU45" i="5" s="1"/>
  <c r="AI76" i="5"/>
  <c r="AM34" i="5"/>
  <c r="AM35" i="5"/>
  <c r="AM48" i="5"/>
  <c r="G76" i="5"/>
  <c r="G77" i="5" s="1"/>
  <c r="AZ56" i="5"/>
  <c r="BE56" i="5" s="1"/>
  <c r="AY23" i="5"/>
  <c r="AY25" i="5" s="1"/>
  <c r="O39" i="5"/>
  <c r="AZ39" i="5" s="1"/>
  <c r="AQ33" i="5"/>
  <c r="AQ35" i="5" s="1"/>
  <c r="AI71" i="5"/>
  <c r="AI10" i="5" s="1"/>
  <c r="AM19" i="5"/>
  <c r="AU26" i="5"/>
  <c r="AU18" i="5"/>
  <c r="AQ25" i="5"/>
  <c r="AU25" i="5"/>
  <c r="AU27" i="5" s="1"/>
  <c r="C33" i="5"/>
  <c r="S44" i="5"/>
  <c r="AZ63" i="5"/>
  <c r="AM76" i="5"/>
  <c r="AA25" i="5"/>
  <c r="AA26" i="5" s="1"/>
  <c r="AQ76" i="5"/>
  <c r="AQ77" i="5" s="1"/>
  <c r="AZ13" i="5"/>
  <c r="BD13" i="5" s="1"/>
  <c r="AM44" i="5"/>
  <c r="AM46" i="5" s="1"/>
  <c r="AQ19" i="5"/>
  <c r="K76" i="5"/>
  <c r="O76" i="5"/>
  <c r="AZ68" i="5"/>
  <c r="K33" i="5"/>
  <c r="K34" i="5" s="1"/>
  <c r="AY55" i="5"/>
  <c r="C27" i="5"/>
  <c r="AQ71" i="5"/>
  <c r="AQ80" i="5" s="1"/>
  <c r="AY67" i="5"/>
  <c r="AI18" i="5"/>
  <c r="AI20" i="5" s="1"/>
  <c r="AU71" i="5"/>
  <c r="AZ64" i="5"/>
  <c r="AZ74" i="5"/>
  <c r="AM25" i="5"/>
  <c r="M50" i="6"/>
  <c r="I10" i="6"/>
  <c r="I77" i="6"/>
  <c r="I80" i="6"/>
  <c r="J77" i="6"/>
  <c r="J80" i="6"/>
  <c r="J10" i="6"/>
  <c r="L80" i="6"/>
  <c r="L77" i="6"/>
  <c r="L10" i="6"/>
  <c r="E20" i="6"/>
  <c r="E19" i="6"/>
  <c r="G10" i="6"/>
  <c r="G77" i="6"/>
  <c r="G80" i="6"/>
  <c r="N50" i="6"/>
  <c r="I35" i="6"/>
  <c r="I34" i="6"/>
  <c r="K80" i="6"/>
  <c r="K10" i="6"/>
  <c r="K77" i="6"/>
  <c r="G20" i="6"/>
  <c r="G48" i="6"/>
  <c r="G19" i="6"/>
  <c r="F20" i="6"/>
  <c r="F19" i="6"/>
  <c r="O76" i="6"/>
  <c r="H20" i="6"/>
  <c r="H48" i="6"/>
  <c r="H19" i="6"/>
  <c r="D20" i="6"/>
  <c r="D19" i="6"/>
  <c r="H63" i="6"/>
  <c r="H71" i="6" s="1"/>
  <c r="O20" i="6"/>
  <c r="J27" i="6"/>
  <c r="J26" i="6"/>
  <c r="G46" i="6"/>
  <c r="P14" i="6"/>
  <c r="P18" i="6" s="1"/>
  <c r="M46" i="6"/>
  <c r="M45" i="6"/>
  <c r="P17" i="6"/>
  <c r="N35" i="6"/>
  <c r="N34" i="6"/>
  <c r="M63" i="6"/>
  <c r="M71" i="6" s="1"/>
  <c r="C35" i="6"/>
  <c r="C34" i="6"/>
  <c r="P32" i="6"/>
  <c r="J34" i="6"/>
  <c r="C44" i="6"/>
  <c r="C63" i="6"/>
  <c r="P39" i="6"/>
  <c r="N63" i="6"/>
  <c r="N71" i="6" s="1"/>
  <c r="O19" i="6"/>
  <c r="K34" i="6"/>
  <c r="D44" i="6"/>
  <c r="D63" i="6"/>
  <c r="D71" i="6" s="1"/>
  <c r="O64" i="6"/>
  <c r="O71" i="6" s="1"/>
  <c r="F10" i="6"/>
  <c r="F77" i="6"/>
  <c r="F80" i="6"/>
  <c r="E44" i="6"/>
  <c r="E48" i="6" s="1"/>
  <c r="E49" i="6" s="1"/>
  <c r="E63" i="6"/>
  <c r="E71" i="6" s="1"/>
  <c r="H45" i="6"/>
  <c r="J20" i="6"/>
  <c r="J48" i="6"/>
  <c r="J49" i="6" s="1"/>
  <c r="J19" i="6"/>
  <c r="F27" i="6"/>
  <c r="L35" i="6"/>
  <c r="L34" i="6"/>
  <c r="O74" i="6"/>
  <c r="I27" i="6"/>
  <c r="I26" i="6"/>
  <c r="G26" i="6"/>
  <c r="K46" i="6"/>
  <c r="K45" i="6"/>
  <c r="G49" i="6"/>
  <c r="P41" i="6"/>
  <c r="P44" i="6" s="1"/>
  <c r="O41" i="6"/>
  <c r="O44" i="6" s="1"/>
  <c r="I45" i="6"/>
  <c r="K48" i="6"/>
  <c r="K49" i="6" s="1"/>
  <c r="K19" i="6"/>
  <c r="J46" i="6"/>
  <c r="J45" i="6"/>
  <c r="H26" i="6"/>
  <c r="P15" i="6"/>
  <c r="K27" i="6"/>
  <c r="K26" i="6"/>
  <c r="M35" i="6"/>
  <c r="M34" i="6"/>
  <c r="L46" i="6"/>
  <c r="L45" i="6"/>
  <c r="H49" i="6"/>
  <c r="I18" i="6"/>
  <c r="P42" i="6"/>
  <c r="P43" i="6"/>
  <c r="F44" i="6"/>
  <c r="L48" i="6"/>
  <c r="L49" i="6" s="1"/>
  <c r="P31" i="6"/>
  <c r="P33" i="6" s="1"/>
  <c r="L26" i="6"/>
  <c r="AZ17" i="5"/>
  <c r="AQ10" i="5"/>
  <c r="AZ8" i="5"/>
  <c r="G27" i="5"/>
  <c r="G26" i="5"/>
  <c r="AZ6" i="5"/>
  <c r="AU20" i="5"/>
  <c r="AU19" i="5"/>
  <c r="AU77" i="5"/>
  <c r="AU80" i="5"/>
  <c r="AU10" i="5"/>
  <c r="BE74" i="5"/>
  <c r="BD74" i="5"/>
  <c r="BF74" i="5" s="1"/>
  <c r="AZ59" i="5"/>
  <c r="AY59" i="5"/>
  <c r="K27" i="5"/>
  <c r="K26" i="5"/>
  <c r="O9" i="5"/>
  <c r="BD58" i="5"/>
  <c r="BF58" i="5" s="1"/>
  <c r="BE58" i="5"/>
  <c r="BE63" i="5"/>
  <c r="BD63" i="5"/>
  <c r="BF63" i="5" s="1"/>
  <c r="S27" i="5"/>
  <c r="AY57" i="5"/>
  <c r="AZ57" i="5"/>
  <c r="AY74" i="5"/>
  <c r="O40" i="5"/>
  <c r="BE68" i="5"/>
  <c r="BD68" i="5"/>
  <c r="BF68" i="5" s="1"/>
  <c r="BE24" i="5"/>
  <c r="BD24" i="5"/>
  <c r="BF24" i="5" s="1"/>
  <c r="W33" i="5"/>
  <c r="W34" i="5" s="1"/>
  <c r="AU33" i="5"/>
  <c r="AU35" i="5" s="1"/>
  <c r="AY54" i="5"/>
  <c r="AZ54" i="5"/>
  <c r="W18" i="5"/>
  <c r="W19" i="5" s="1"/>
  <c r="BE64" i="5"/>
  <c r="BD64" i="5"/>
  <c r="BF64" i="5" s="1"/>
  <c r="K9" i="5"/>
  <c r="K19" i="5"/>
  <c r="AA18" i="5"/>
  <c r="AE18" i="5"/>
  <c r="AZ15" i="5"/>
  <c r="S71" i="5"/>
  <c r="AY69" i="5"/>
  <c r="BA46" i="5"/>
  <c r="O43" i="5"/>
  <c r="AZ43" i="5" s="1"/>
  <c r="O42" i="5"/>
  <c r="AZ42" i="5" s="1"/>
  <c r="O41" i="5"/>
  <c r="AY41" i="5" s="1"/>
  <c r="BA45" i="5"/>
  <c r="BA34" i="5"/>
  <c r="BA35" i="5"/>
  <c r="AA71" i="5"/>
  <c r="K71" i="5"/>
  <c r="AE35" i="5"/>
  <c r="AE34" i="5"/>
  <c r="AM9" i="5"/>
  <c r="AM49" i="5" s="1"/>
  <c r="O18" i="5"/>
  <c r="O20" i="5" s="1"/>
  <c r="C71" i="5"/>
  <c r="AZ53" i="5"/>
  <c r="AY53" i="5"/>
  <c r="AE80" i="5"/>
  <c r="AE10" i="5"/>
  <c r="AE77" i="5"/>
  <c r="AZ60" i="5"/>
  <c r="AE26" i="5"/>
  <c r="AE27" i="5"/>
  <c r="AQ9" i="5"/>
  <c r="S18" i="5"/>
  <c r="AM20" i="5"/>
  <c r="AI27" i="5"/>
  <c r="AI26" i="5"/>
  <c r="AQ20" i="5"/>
  <c r="AM71" i="5"/>
  <c r="AY58" i="5"/>
  <c r="AZ73" i="5"/>
  <c r="AY73" i="5"/>
  <c r="C76" i="5"/>
  <c r="AZ16" i="5"/>
  <c r="BD56" i="5"/>
  <c r="BF56" i="5" s="1"/>
  <c r="AZ67" i="5"/>
  <c r="K35" i="5"/>
  <c r="AQ26" i="5"/>
  <c r="G46" i="5"/>
  <c r="AZ61" i="5"/>
  <c r="AY61" i="5"/>
  <c r="AZ66" i="5"/>
  <c r="G18" i="5"/>
  <c r="C18" i="5"/>
  <c r="AY64" i="5"/>
  <c r="AZ69" i="5"/>
  <c r="G10" i="5"/>
  <c r="AE44" i="5"/>
  <c r="AE45" i="5" s="1"/>
  <c r="BA27" i="5"/>
  <c r="AI44" i="5"/>
  <c r="AI45" i="5" s="1"/>
  <c r="W71" i="5"/>
  <c r="AZ65" i="5"/>
  <c r="AY65" i="5"/>
  <c r="S76" i="5"/>
  <c r="G34" i="5"/>
  <c r="G35" i="5"/>
  <c r="AI35" i="5"/>
  <c r="AI34" i="5"/>
  <c r="AZ23" i="5"/>
  <c r="W44" i="5"/>
  <c r="W46" i="5" s="1"/>
  <c r="AZ41" i="5"/>
  <c r="AZ75" i="5"/>
  <c r="AY75" i="5"/>
  <c r="BA18" i="5"/>
  <c r="AY68" i="5"/>
  <c r="K46" i="5"/>
  <c r="K45" i="5"/>
  <c r="S9" i="5"/>
  <c r="S19" i="5"/>
  <c r="W35" i="5"/>
  <c r="AQ45" i="5"/>
  <c r="AE9" i="5"/>
  <c r="K18" i="5"/>
  <c r="G44" i="5"/>
  <c r="G45" i="5" s="1"/>
  <c r="AU9" i="5"/>
  <c r="AY62" i="5"/>
  <c r="AY63" i="5" s="1"/>
  <c r="AZ62" i="5"/>
  <c r="BA9" i="5"/>
  <c r="O30" i="5"/>
  <c r="AZ14" i="5"/>
  <c r="AY31" i="5"/>
  <c r="AZ31" i="5"/>
  <c r="C9" i="5"/>
  <c r="W9" i="5"/>
  <c r="C26" i="5"/>
  <c r="AZ40" i="5"/>
  <c r="AY40" i="5"/>
  <c r="AZ55" i="5"/>
  <c r="O71" i="5"/>
  <c r="O32" i="5"/>
  <c r="AZ32" i="5" s="1"/>
  <c r="G9" i="5"/>
  <c r="G20" i="5"/>
  <c r="S46" i="5"/>
  <c r="S45" i="5"/>
  <c r="AI9" i="5"/>
  <c r="AQ27" i="5"/>
  <c r="S33" i="5"/>
  <c r="S34" i="5" s="1"/>
  <c r="BA71" i="5"/>
  <c r="BA77" i="5" s="1"/>
  <c r="AA44" i="5"/>
  <c r="AA46" i="5" s="1"/>
  <c r="C34" i="5"/>
  <c r="AZ7" i="5"/>
  <c r="AZ70" i="5"/>
  <c r="AY70" i="5"/>
  <c r="W76" i="5"/>
  <c r="AZ38" i="5"/>
  <c r="AZ5" i="5"/>
  <c r="O27" i="5"/>
  <c r="AM26" i="5"/>
  <c r="AY56" i="5"/>
  <c r="AY60" i="5"/>
  <c r="AA35" i="5"/>
  <c r="AM27" i="5"/>
  <c r="AY66" i="5"/>
  <c r="AA76" i="5"/>
  <c r="F20" i="3"/>
  <c r="F19" i="3"/>
  <c r="J77" i="3"/>
  <c r="J80" i="3"/>
  <c r="J10" i="3"/>
  <c r="J35" i="3"/>
  <c r="J34" i="3"/>
  <c r="K80" i="3"/>
  <c r="K10" i="3"/>
  <c r="K77" i="3"/>
  <c r="I77" i="3"/>
  <c r="I80" i="3"/>
  <c r="I10" i="3"/>
  <c r="G20" i="3"/>
  <c r="G48" i="3"/>
  <c r="G19" i="3"/>
  <c r="K35" i="3"/>
  <c r="K34" i="3"/>
  <c r="L35" i="3"/>
  <c r="L34" i="3"/>
  <c r="H77" i="3"/>
  <c r="H80" i="3"/>
  <c r="H10" i="3"/>
  <c r="K48" i="3"/>
  <c r="K49" i="3" s="1"/>
  <c r="K20" i="3"/>
  <c r="K19" i="3"/>
  <c r="M35" i="3"/>
  <c r="M34" i="3"/>
  <c r="J49" i="3"/>
  <c r="L20" i="3"/>
  <c r="L48" i="3"/>
  <c r="L49" i="3" s="1"/>
  <c r="L19" i="3"/>
  <c r="N34" i="3"/>
  <c r="N35" i="3"/>
  <c r="M48" i="3"/>
  <c r="M49" i="3" s="1"/>
  <c r="M19" i="3"/>
  <c r="C34" i="3"/>
  <c r="C35" i="3"/>
  <c r="P26" i="3"/>
  <c r="D35" i="3"/>
  <c r="D34" i="3"/>
  <c r="J46" i="3"/>
  <c r="J45" i="3"/>
  <c r="L80" i="3"/>
  <c r="L77" i="3"/>
  <c r="P13" i="3"/>
  <c r="P15" i="3"/>
  <c r="E35" i="3"/>
  <c r="E34" i="3"/>
  <c r="K46" i="3"/>
  <c r="K45" i="3"/>
  <c r="E48" i="3"/>
  <c r="E49" i="3" s="1"/>
  <c r="M63" i="3"/>
  <c r="M71" i="3" s="1"/>
  <c r="P45" i="3"/>
  <c r="P32" i="3"/>
  <c r="N48" i="3"/>
  <c r="N49" i="3" s="1"/>
  <c r="N63" i="3"/>
  <c r="N71" i="3" s="1"/>
  <c r="I35" i="3"/>
  <c r="O64" i="3"/>
  <c r="O71" i="3" s="1"/>
  <c r="M20" i="3"/>
  <c r="H45" i="3"/>
  <c r="F63" i="3"/>
  <c r="F71" i="3" s="1"/>
  <c r="F44" i="3"/>
  <c r="O41" i="3"/>
  <c r="P30" i="3"/>
  <c r="P33" i="3" s="1"/>
  <c r="P34" i="3" s="1"/>
  <c r="D48" i="3"/>
  <c r="D49" i="3" s="1"/>
  <c r="P14" i="3"/>
  <c r="I45" i="3"/>
  <c r="C44" i="3"/>
  <c r="C63" i="3"/>
  <c r="P39" i="3"/>
  <c r="P44" i="3" s="1"/>
  <c r="P46" i="3" s="1"/>
  <c r="N46" i="3"/>
  <c r="N45" i="3"/>
  <c r="L45" i="3"/>
  <c r="L46" i="3"/>
  <c r="G49" i="3"/>
  <c r="K26" i="3"/>
  <c r="K27" i="3"/>
  <c r="D63" i="3"/>
  <c r="D71" i="3" s="1"/>
  <c r="D44" i="3"/>
  <c r="O40" i="3"/>
  <c r="M45" i="3"/>
  <c r="M46" i="3"/>
  <c r="O73" i="3"/>
  <c r="O74" i="3"/>
  <c r="O75" i="3"/>
  <c r="H20" i="3"/>
  <c r="H48" i="3"/>
  <c r="H49" i="3" s="1"/>
  <c r="H19" i="3"/>
  <c r="N20" i="3"/>
  <c r="I27" i="3"/>
  <c r="I26" i="3"/>
  <c r="I48" i="3"/>
  <c r="I49" i="3" s="1"/>
  <c r="I19" i="3"/>
  <c r="I20" i="3"/>
  <c r="J27" i="3"/>
  <c r="J26" i="3"/>
  <c r="L10" i="3"/>
  <c r="J19" i="3"/>
  <c r="J20" i="3"/>
  <c r="J48" i="3"/>
  <c r="E63" i="3"/>
  <c r="E71" i="3" s="1"/>
  <c r="E44" i="3"/>
  <c r="M26" i="3"/>
  <c r="G63" i="3"/>
  <c r="G71" i="3" s="1"/>
  <c r="N26" i="3"/>
  <c r="L27" i="3"/>
  <c r="C18" i="3"/>
  <c r="AY26" i="5" l="1"/>
  <c r="AY27" i="5"/>
  <c r="C46" i="5"/>
  <c r="AA45" i="5"/>
  <c r="AI19" i="5"/>
  <c r="AE46" i="5"/>
  <c r="AI77" i="5"/>
  <c r="AU46" i="5"/>
  <c r="AU48" i="5"/>
  <c r="AA27" i="5"/>
  <c r="AQ48" i="5"/>
  <c r="AQ49" i="5" s="1"/>
  <c r="BE13" i="5"/>
  <c r="AI80" i="5"/>
  <c r="G80" i="5"/>
  <c r="AE48" i="5"/>
  <c r="W27" i="5"/>
  <c r="K48" i="5"/>
  <c r="K49" i="5" s="1"/>
  <c r="AQ34" i="5"/>
  <c r="O80" i="6"/>
  <c r="O77" i="6"/>
  <c r="O10" i="6"/>
  <c r="O45" i="6"/>
  <c r="O46" i="6"/>
  <c r="O48" i="6"/>
  <c r="O49" i="6" s="1"/>
  <c r="P45" i="6"/>
  <c r="P46" i="6"/>
  <c r="P35" i="6"/>
  <c r="P34" i="6"/>
  <c r="E50" i="6"/>
  <c r="E78" i="6"/>
  <c r="E79" i="6" s="1"/>
  <c r="L78" i="6"/>
  <c r="L79" i="6" s="1"/>
  <c r="L50" i="6"/>
  <c r="F46" i="6"/>
  <c r="F45" i="6"/>
  <c r="G50" i="6"/>
  <c r="G78" i="6"/>
  <c r="G79" i="6" s="1"/>
  <c r="D80" i="6"/>
  <c r="D10" i="6"/>
  <c r="D77" i="6"/>
  <c r="D45" i="6"/>
  <c r="D46" i="6"/>
  <c r="H78" i="6"/>
  <c r="H79" i="6" s="1"/>
  <c r="H50" i="6"/>
  <c r="M80" i="6"/>
  <c r="M77" i="6"/>
  <c r="M78" i="6" s="1"/>
  <c r="M79" i="6" s="1"/>
  <c r="M10" i="6"/>
  <c r="N80" i="6"/>
  <c r="N77" i="6"/>
  <c r="N78" i="6" s="1"/>
  <c r="N79" i="6" s="1"/>
  <c r="N10" i="6"/>
  <c r="C45" i="6"/>
  <c r="C46" i="6"/>
  <c r="C48" i="6"/>
  <c r="C49" i="6" s="1"/>
  <c r="F48" i="6"/>
  <c r="F49" i="6" s="1"/>
  <c r="I20" i="6"/>
  <c r="I48" i="6"/>
  <c r="I49" i="6" s="1"/>
  <c r="I19" i="6"/>
  <c r="E10" i="6"/>
  <c r="E77" i="6"/>
  <c r="E80" i="6"/>
  <c r="K78" i="6"/>
  <c r="K79" i="6" s="1"/>
  <c r="K50" i="6"/>
  <c r="J50" i="6"/>
  <c r="J78" i="6"/>
  <c r="J79" i="6" s="1"/>
  <c r="E45" i="6"/>
  <c r="E46" i="6"/>
  <c r="P20" i="6"/>
  <c r="P19" i="6"/>
  <c r="P48" i="6"/>
  <c r="P49" i="6" s="1"/>
  <c r="H10" i="6"/>
  <c r="H77" i="6"/>
  <c r="H80" i="6"/>
  <c r="D48" i="6"/>
  <c r="D49" i="6" s="1"/>
  <c r="C71" i="6"/>
  <c r="P63" i="6"/>
  <c r="P71" i="6" s="1"/>
  <c r="BE42" i="5"/>
  <c r="BD42" i="5"/>
  <c r="BF42" i="5" s="1"/>
  <c r="BD43" i="5"/>
  <c r="BF43" i="5" s="1"/>
  <c r="BE43" i="5"/>
  <c r="BD32" i="5"/>
  <c r="BF32" i="5" s="1"/>
  <c r="BE32" i="5"/>
  <c r="W80" i="5"/>
  <c r="W10" i="5"/>
  <c r="W77" i="5"/>
  <c r="BE40" i="5"/>
  <c r="BD40" i="5"/>
  <c r="BF40" i="5" s="1"/>
  <c r="BE62" i="5"/>
  <c r="BD62" i="5"/>
  <c r="BF62" i="5" s="1"/>
  <c r="AA19" i="5"/>
  <c r="AA48" i="5"/>
  <c r="AA49" i="5" s="1"/>
  <c r="AA20" i="5"/>
  <c r="O44" i="5"/>
  <c r="AZ25" i="5"/>
  <c r="AZ27" i="5" s="1"/>
  <c r="BD23" i="5"/>
  <c r="BE23" i="5"/>
  <c r="BE25" i="5" s="1"/>
  <c r="S48" i="5"/>
  <c r="S49" i="5" s="1"/>
  <c r="AM50" i="5"/>
  <c r="BE57" i="5"/>
  <c r="BD57" i="5"/>
  <c r="BF57" i="5" s="1"/>
  <c r="BE6" i="5"/>
  <c r="BD6" i="5"/>
  <c r="BD5" i="5"/>
  <c r="AZ20" i="5"/>
  <c r="AZ9" i="5"/>
  <c r="BE5" i="5"/>
  <c r="AZ19" i="5"/>
  <c r="AU49" i="5"/>
  <c r="AU34" i="5"/>
  <c r="AY76" i="5"/>
  <c r="K20" i="5"/>
  <c r="BD38" i="5"/>
  <c r="BE38" i="5"/>
  <c r="AZ44" i="5"/>
  <c r="AZ45" i="5" s="1"/>
  <c r="S35" i="5"/>
  <c r="AE19" i="5"/>
  <c r="BD73" i="5"/>
  <c r="AZ76" i="5"/>
  <c r="BE73" i="5"/>
  <c r="BE59" i="5"/>
  <c r="BD59" i="5"/>
  <c r="BF59" i="5" s="1"/>
  <c r="AI46" i="5"/>
  <c r="BE8" i="5"/>
  <c r="BD8" i="5"/>
  <c r="BE31" i="5"/>
  <c r="BD31" i="5"/>
  <c r="BF31" i="5" s="1"/>
  <c r="AE20" i="5"/>
  <c r="AM80" i="5"/>
  <c r="AM77" i="5"/>
  <c r="AM10" i="5"/>
  <c r="BE60" i="5"/>
  <c r="BD60" i="5"/>
  <c r="BF60" i="5" s="1"/>
  <c r="W20" i="5"/>
  <c r="W45" i="5"/>
  <c r="BE70" i="5"/>
  <c r="BD70" i="5"/>
  <c r="BF70" i="5" s="1"/>
  <c r="BE69" i="5"/>
  <c r="BD69" i="5"/>
  <c r="BF69" i="5" s="1"/>
  <c r="BE67" i="5"/>
  <c r="BD67" i="5"/>
  <c r="BF67" i="5" s="1"/>
  <c r="K77" i="5"/>
  <c r="K10" i="5"/>
  <c r="K80" i="5"/>
  <c r="BF13" i="5"/>
  <c r="AI48" i="5"/>
  <c r="AI49" i="5" s="1"/>
  <c r="AY44" i="5"/>
  <c r="BD41" i="5"/>
  <c r="BF41" i="5" s="1"/>
  <c r="BE41" i="5"/>
  <c r="C77" i="5"/>
  <c r="C80" i="5"/>
  <c r="C10" i="5"/>
  <c r="BE54" i="5"/>
  <c r="BD54" i="5"/>
  <c r="BF54" i="5" s="1"/>
  <c r="BE61" i="5"/>
  <c r="BD61" i="5"/>
  <c r="BF61" i="5" s="1"/>
  <c r="BD7" i="5"/>
  <c r="BE7" i="5"/>
  <c r="BD14" i="5"/>
  <c r="BF14" i="5" s="1"/>
  <c r="BE14" i="5"/>
  <c r="BA20" i="5"/>
  <c r="BA48" i="5"/>
  <c r="BA49" i="5" s="1"/>
  <c r="BA19" i="5"/>
  <c r="S20" i="5"/>
  <c r="AA80" i="5"/>
  <c r="AA10" i="5"/>
  <c r="AA77" i="5"/>
  <c r="AZ18" i="5"/>
  <c r="W48" i="5"/>
  <c r="W49" i="5" s="1"/>
  <c r="BE39" i="5"/>
  <c r="BD39" i="5"/>
  <c r="BF39" i="5" s="1"/>
  <c r="AE49" i="5"/>
  <c r="C48" i="5"/>
  <c r="C49" i="5" s="1"/>
  <c r="C20" i="5"/>
  <c r="C19" i="5"/>
  <c r="S77" i="5"/>
  <c r="S10" i="5"/>
  <c r="S80" i="5"/>
  <c r="O77" i="5"/>
  <c r="O10" i="5"/>
  <c r="O80" i="5"/>
  <c r="BE75" i="5"/>
  <c r="BD75" i="5"/>
  <c r="BF75" i="5" s="1"/>
  <c r="G48" i="5"/>
  <c r="G49" i="5" s="1"/>
  <c r="G19" i="5"/>
  <c r="AY71" i="5"/>
  <c r="BE55" i="5"/>
  <c r="BD55" i="5"/>
  <c r="BF55" i="5" s="1"/>
  <c r="AZ30" i="5"/>
  <c r="O33" i="5"/>
  <c r="BE65" i="5"/>
  <c r="BD65" i="5"/>
  <c r="BF65" i="5" s="1"/>
  <c r="BD66" i="5"/>
  <c r="BF66" i="5" s="1"/>
  <c r="BE66" i="5"/>
  <c r="BD16" i="5"/>
  <c r="BF16" i="5" s="1"/>
  <c r="BE16" i="5"/>
  <c r="BE53" i="5"/>
  <c r="AZ71" i="5"/>
  <c r="BD53" i="5"/>
  <c r="BD15" i="5"/>
  <c r="BF15" i="5" s="1"/>
  <c r="BE15" i="5"/>
  <c r="O19" i="5"/>
  <c r="BE17" i="5"/>
  <c r="BD17" i="5"/>
  <c r="BF17" i="5" s="1"/>
  <c r="K78" i="3"/>
  <c r="K79" i="3" s="1"/>
  <c r="K50" i="3"/>
  <c r="D50" i="3"/>
  <c r="E50" i="3"/>
  <c r="E78" i="3"/>
  <c r="E79" i="3" s="1"/>
  <c r="H78" i="3"/>
  <c r="H79" i="3" s="1"/>
  <c r="H50" i="3"/>
  <c r="I50" i="3"/>
  <c r="I78" i="3"/>
  <c r="I79" i="3" s="1"/>
  <c r="P18" i="3"/>
  <c r="M50" i="3"/>
  <c r="G50" i="3"/>
  <c r="C19" i="3"/>
  <c r="C48" i="3"/>
  <c r="C49" i="3" s="1"/>
  <c r="C20" i="3"/>
  <c r="N80" i="3"/>
  <c r="N77" i="3"/>
  <c r="N78" i="3" s="1"/>
  <c r="N79" i="3" s="1"/>
  <c r="N10" i="3"/>
  <c r="P35" i="3"/>
  <c r="N50" i="3"/>
  <c r="G10" i="3"/>
  <c r="G77" i="3"/>
  <c r="G78" i="3" s="1"/>
  <c r="G79" i="3" s="1"/>
  <c r="G80" i="3"/>
  <c r="O76" i="3"/>
  <c r="O77" i="3" s="1"/>
  <c r="L78" i="3"/>
  <c r="L79" i="3" s="1"/>
  <c r="L50" i="3"/>
  <c r="M80" i="3"/>
  <c r="M77" i="3"/>
  <c r="M78" i="3" s="1"/>
  <c r="M79" i="3" s="1"/>
  <c r="M10" i="3"/>
  <c r="C71" i="3"/>
  <c r="P63" i="3"/>
  <c r="P71" i="3" s="1"/>
  <c r="E10" i="3"/>
  <c r="E77" i="3"/>
  <c r="E80" i="3"/>
  <c r="D45" i="3"/>
  <c r="D46" i="3"/>
  <c r="F46" i="3"/>
  <c r="F45" i="3"/>
  <c r="F10" i="3"/>
  <c r="F77" i="3"/>
  <c r="F80" i="3"/>
  <c r="J78" i="3"/>
  <c r="J79" i="3" s="1"/>
  <c r="J50" i="3"/>
  <c r="E45" i="3"/>
  <c r="E46" i="3"/>
  <c r="O44" i="3"/>
  <c r="C46" i="3"/>
  <c r="C45" i="3"/>
  <c r="D80" i="3"/>
  <c r="D77" i="3"/>
  <c r="D78" i="3" s="1"/>
  <c r="D79" i="3" s="1"/>
  <c r="D10" i="3"/>
  <c r="F48" i="3"/>
  <c r="F49" i="3" s="1"/>
  <c r="AQ50" i="5" l="1"/>
  <c r="AQ81" i="5" s="1"/>
  <c r="AQ78" i="5"/>
  <c r="AQ79" i="5" s="1"/>
  <c r="AZ46" i="5"/>
  <c r="BE18" i="5"/>
  <c r="C50" i="6"/>
  <c r="P80" i="6"/>
  <c r="P10" i="6"/>
  <c r="P77" i="6"/>
  <c r="P78" i="6" s="1"/>
  <c r="P79" i="6" s="1"/>
  <c r="C80" i="6"/>
  <c r="C77" i="6"/>
  <c r="C78" i="6" s="1"/>
  <c r="C79" i="6" s="1"/>
  <c r="C10" i="6"/>
  <c r="F50" i="6"/>
  <c r="F78" i="6"/>
  <c r="F79" i="6" s="1"/>
  <c r="D50" i="6"/>
  <c r="D78" i="6"/>
  <c r="D79" i="6" s="1"/>
  <c r="P50" i="6"/>
  <c r="O50" i="6"/>
  <c r="O78" i="6"/>
  <c r="O79" i="6" s="1"/>
  <c r="I50" i="6"/>
  <c r="I78" i="6"/>
  <c r="I79" i="6" s="1"/>
  <c r="BA50" i="5"/>
  <c r="BA81" i="5" s="1"/>
  <c r="BA78" i="5"/>
  <c r="BA79" i="5" s="1"/>
  <c r="S78" i="5"/>
  <c r="S79" i="5" s="1"/>
  <c r="S50" i="5"/>
  <c r="S81" i="5" s="1"/>
  <c r="G78" i="5"/>
  <c r="G79" i="5" s="1"/>
  <c r="G50" i="5"/>
  <c r="G81" i="5" s="1"/>
  <c r="AI50" i="5"/>
  <c r="AI81" i="5" s="1"/>
  <c r="AI78" i="5"/>
  <c r="AI79" i="5" s="1"/>
  <c r="W78" i="5"/>
  <c r="W79" i="5" s="1"/>
  <c r="W50" i="5"/>
  <c r="W81" i="5" s="1"/>
  <c r="AY77" i="5"/>
  <c r="AY80" i="5"/>
  <c r="AY10" i="5"/>
  <c r="BE20" i="5"/>
  <c r="BE19" i="5"/>
  <c r="BE9" i="5"/>
  <c r="BD9" i="5"/>
  <c r="BF5" i="5"/>
  <c r="AE78" i="5"/>
  <c r="AE79" i="5" s="1"/>
  <c r="AE50" i="5"/>
  <c r="AE81" i="5" s="1"/>
  <c r="AZ26" i="5"/>
  <c r="O34" i="5"/>
  <c r="O35" i="5"/>
  <c r="BD27" i="5"/>
  <c r="BF6" i="5"/>
  <c r="AU50" i="5"/>
  <c r="AU81" i="5" s="1"/>
  <c r="AU78" i="5"/>
  <c r="AU79" i="5" s="1"/>
  <c r="BE44" i="5"/>
  <c r="BE46" i="5" s="1"/>
  <c r="C50" i="5"/>
  <c r="C81" i="5" s="1"/>
  <c r="C78" i="5"/>
  <c r="C79" i="5" s="1"/>
  <c r="O46" i="5"/>
  <c r="O45" i="5"/>
  <c r="AA78" i="5"/>
  <c r="AA79" i="5" s="1"/>
  <c r="AA50" i="5"/>
  <c r="AA81" i="5" s="1"/>
  <c r="BD76" i="5"/>
  <c r="BF73" i="5"/>
  <c r="BF76" i="5" s="1"/>
  <c r="AZ77" i="5"/>
  <c r="AZ80" i="5"/>
  <c r="AZ10" i="5"/>
  <c r="BF18" i="5"/>
  <c r="BF8" i="5"/>
  <c r="BF38" i="5"/>
  <c r="BF44" i="5" s="1"/>
  <c r="BD44" i="5"/>
  <c r="BD46" i="5" s="1"/>
  <c r="BD25" i="5"/>
  <c r="BD26" i="5" s="1"/>
  <c r="BF23" i="5"/>
  <c r="BF25" i="5" s="1"/>
  <c r="AM81" i="5"/>
  <c r="K78" i="5"/>
  <c r="K79" i="5" s="1"/>
  <c r="K50" i="5"/>
  <c r="K81" i="5" s="1"/>
  <c r="BE30" i="5"/>
  <c r="BE33" i="5" s="1"/>
  <c r="BE34" i="5" s="1"/>
  <c r="BD30" i="5"/>
  <c r="AZ33" i="5"/>
  <c r="BE76" i="5"/>
  <c r="BE27" i="5"/>
  <c r="BE26" i="5"/>
  <c r="AY45" i="5"/>
  <c r="AY46" i="5"/>
  <c r="AY48" i="5"/>
  <c r="AY49" i="5" s="1"/>
  <c r="BF53" i="5"/>
  <c r="BF71" i="5" s="1"/>
  <c r="BF77" i="5" s="1"/>
  <c r="BD71" i="5"/>
  <c r="BF7" i="5"/>
  <c r="O48" i="5"/>
  <c r="O49" i="5" s="1"/>
  <c r="BE71" i="5"/>
  <c r="BD18" i="5"/>
  <c r="AM78" i="5"/>
  <c r="AM79" i="5" s="1"/>
  <c r="F78" i="3"/>
  <c r="F79" i="3" s="1"/>
  <c r="F50" i="3"/>
  <c r="O46" i="3"/>
  <c r="O45" i="3"/>
  <c r="O48" i="3"/>
  <c r="O49" i="3" s="1"/>
  <c r="O10" i="3"/>
  <c r="C50" i="3"/>
  <c r="C78" i="3"/>
  <c r="C79" i="3" s="1"/>
  <c r="O80" i="3"/>
  <c r="P80" i="3"/>
  <c r="P77" i="3"/>
  <c r="P10" i="3"/>
  <c r="P20" i="3"/>
  <c r="P48" i="3"/>
  <c r="P49" i="3" s="1"/>
  <c r="P19" i="3"/>
  <c r="C80" i="3"/>
  <c r="C77" i="3"/>
  <c r="C10" i="3"/>
  <c r="BE35" i="5" l="1"/>
  <c r="BE77" i="5"/>
  <c r="BF20" i="5"/>
  <c r="BF19" i="5"/>
  <c r="BF9" i="5"/>
  <c r="BG5" i="5" s="1"/>
  <c r="O50" i="5"/>
  <c r="O81" i="5" s="1"/>
  <c r="O78" i="5"/>
  <c r="O79" i="5" s="1"/>
  <c r="AZ34" i="5"/>
  <c r="AZ35" i="5"/>
  <c r="BE48" i="5"/>
  <c r="BF30" i="5"/>
  <c r="BF33" i="5" s="1"/>
  <c r="BF35" i="5" s="1"/>
  <c r="BD33" i="5"/>
  <c r="BE45" i="5"/>
  <c r="AZ48" i="5"/>
  <c r="AZ49" i="5" s="1"/>
  <c r="BD19" i="5"/>
  <c r="BD20" i="5"/>
  <c r="BD45" i="5"/>
  <c r="BG6" i="5"/>
  <c r="BF27" i="5"/>
  <c r="BF26" i="5"/>
  <c r="BD77" i="5"/>
  <c r="BF46" i="5"/>
  <c r="BF45" i="5"/>
  <c r="BE49" i="5"/>
  <c r="AY50" i="5"/>
  <c r="AY81" i="5" s="1"/>
  <c r="AY78" i="5"/>
  <c r="AY79" i="5" s="1"/>
  <c r="O50" i="3"/>
  <c r="O78" i="3"/>
  <c r="O79" i="3" s="1"/>
  <c r="P50" i="3"/>
  <c r="P78" i="3"/>
  <c r="P79" i="3" s="1"/>
  <c r="BF34" i="5" l="1"/>
  <c r="BF48" i="5"/>
  <c r="BE78" i="5"/>
  <c r="BE79" i="5" s="1"/>
  <c r="BE50" i="5"/>
  <c r="BE81" i="5" s="1"/>
  <c r="BG8" i="5"/>
  <c r="BD34" i="5"/>
  <c r="BD35" i="5"/>
  <c r="AZ50" i="5"/>
  <c r="AZ81" i="5" s="1"/>
  <c r="AZ78" i="5"/>
  <c r="AZ79" i="5" s="1"/>
  <c r="BF49" i="5"/>
  <c r="BG7" i="5"/>
  <c r="BG9" i="5" s="1"/>
  <c r="BD48" i="5"/>
  <c r="BD49" i="5" s="1"/>
  <c r="BF78" i="5" l="1"/>
  <c r="BF79" i="5" s="1"/>
  <c r="BF50" i="5"/>
  <c r="BF81" i="5" s="1"/>
  <c r="BD78" i="5"/>
  <c r="BD79" i="5" s="1"/>
  <c r="BD50" i="5"/>
  <c r="BD81" i="5" s="1"/>
</calcChain>
</file>

<file path=xl/sharedStrings.xml><?xml version="1.0" encoding="utf-8"?>
<sst xmlns="http://schemas.openxmlformats.org/spreadsheetml/2006/main" count="330" uniqueCount="88">
  <si>
    <t>GL Code</t>
  </si>
  <si>
    <t>Chart of Accounts</t>
  </si>
  <si>
    <t xml:space="preserve">Jan. </t>
  </si>
  <si>
    <t xml:space="preserve">Feb.  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</si>
  <si>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</si>
  <si>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</si>
  <si>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</si>
  <si>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</si>
  <si>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</si>
  <si>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</si>
  <si>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</si>
  <si>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</si>
  <si>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</si>
  <si>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</si>
  <si>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(YTD) Current Year</t>
  </si>
  <si>
    <t>Sales Income (Revenue Centres)</t>
  </si>
  <si>
    <t>Monthly %</t>
  </si>
  <si>
    <t>Retail Hot Tub</t>
  </si>
  <si>
    <t>Part &amp; Accessories</t>
  </si>
  <si>
    <t>Repairs</t>
  </si>
  <si>
    <t>Water Care/Maintenance Club</t>
  </si>
  <si>
    <t>Total Sales</t>
  </si>
  <si>
    <t xml:space="preserve">BREAK EVEN </t>
  </si>
  <si>
    <t>COGS Retail Hot Tub Sales</t>
  </si>
  <si>
    <t>Wholesale Cost of Hot Tub</t>
  </si>
  <si>
    <t>Hot Tub Starter Kits</t>
  </si>
  <si>
    <t>Freight and Delivery</t>
  </si>
  <si>
    <t>Retail Staff Wages</t>
  </si>
  <si>
    <t>Sales Commissions</t>
  </si>
  <si>
    <t>Total COG Hot Tub Sales</t>
  </si>
  <si>
    <t>Gross Profit</t>
  </si>
  <si>
    <t>Gross Margin</t>
  </si>
  <si>
    <t>COGS  Accessories</t>
  </si>
  <si>
    <t>Parts/Materials</t>
  </si>
  <si>
    <t>Total COG Accessories</t>
  </si>
  <si>
    <t>COGS Service/Repairs</t>
  </si>
  <si>
    <t xml:space="preserve">Subcontractors (Electricians) </t>
  </si>
  <si>
    <t>Parts and Materials</t>
  </si>
  <si>
    <t>Wages - Service Technician</t>
  </si>
  <si>
    <t>Total COG Service Repairs</t>
  </si>
  <si>
    <t>COGS Water Care/Maintenance Contracts</t>
  </si>
  <si>
    <t>Vehicles - Payments</t>
  </si>
  <si>
    <t>Vehicles - Insurance</t>
  </si>
  <si>
    <t>Vehicles - Repairs and Maintenance</t>
  </si>
  <si>
    <t xml:space="preserve">Fuel </t>
  </si>
  <si>
    <t>Total COG Water Care Contracts</t>
  </si>
  <si>
    <t>TOTAL COGS</t>
  </si>
  <si>
    <t>GROSS PROFIT</t>
  </si>
  <si>
    <t>GROSS MARGIN</t>
  </si>
  <si>
    <t>Expenses (Fixed Costs)</t>
  </si>
  <si>
    <t>Rent</t>
  </si>
  <si>
    <t>Storage &amp; Warehousing</t>
  </si>
  <si>
    <t>Marketing</t>
  </si>
  <si>
    <t>Insurance</t>
  </si>
  <si>
    <t>Utilities</t>
  </si>
  <si>
    <t>Accounting</t>
  </si>
  <si>
    <t>Credit Card Processing Fees</t>
  </si>
  <si>
    <t>Phones</t>
  </si>
  <si>
    <t>Internet</t>
  </si>
  <si>
    <t xml:space="preserve">Owner Salary </t>
  </si>
  <si>
    <t>Payroll &amp; Benefits</t>
  </si>
  <si>
    <t xml:space="preserve">$-   </t>
  </si>
  <si>
    <t xml:space="preserve"> $-   </t>
  </si>
  <si>
    <t>Fuel</t>
  </si>
  <si>
    <t>Administration/Office</t>
  </si>
  <si>
    <t xml:space="preserve">Medical </t>
  </si>
  <si>
    <t>Training (First Aid, Water Care)</t>
  </si>
  <si>
    <t>Total Expenses (Fixed Costs)</t>
  </si>
  <si>
    <t>Other Expenses</t>
  </si>
  <si>
    <t>Depreciation</t>
  </si>
  <si>
    <t>Taxes</t>
  </si>
  <si>
    <t>Interest Expense</t>
  </si>
  <si>
    <t>Total Other Expenses</t>
  </si>
  <si>
    <t xml:space="preserve">TOTAL EXPENSES </t>
  </si>
  <si>
    <t xml:space="preserve">NET PROFIT </t>
  </si>
  <si>
    <t>PROFIT MARGIN</t>
  </si>
  <si>
    <r>
      <t>Disclaimer:</t>
    </r>
    <r>
      <rPr>
        <sz val="12"/>
        <color theme="1"/>
        <rFont val="Aptos Narrow"/>
        <family val="2"/>
        <scheme val="minor"/>
      </rPr>
      <t xml:space="preserve"> The data presented in this spreadsheet is for demonstration purposes only. The business and all related information are entirely fictional.</t>
    </r>
  </si>
  <si>
    <t>Jan. TTM Levers</t>
  </si>
  <si>
    <t>Increase Sales</t>
  </si>
  <si>
    <t>Increase Price</t>
  </si>
  <si>
    <t>BEFORE CHANGES</t>
  </si>
  <si>
    <t>Increase Sales %</t>
  </si>
  <si>
    <t>Increase Price %</t>
  </si>
  <si>
    <t xml:space="preserve"> Increase in Sales </t>
  </si>
  <si>
    <t xml:space="preserve"> Increase in Price </t>
  </si>
  <si>
    <t xml:space="preserve"> Increase Sales &amp; Price </t>
  </si>
  <si>
    <t>BREAK EVEN</t>
  </si>
  <si>
    <r>
      <rPr>
        <b/>
        <sz val="11"/>
        <color rgb="FF000000"/>
        <rFont val="Aptos Narrow"/>
        <scheme val="minor"/>
      </rPr>
      <t>Disclaimer</t>
    </r>
    <r>
      <rPr>
        <sz val="11"/>
        <color rgb="FF000000"/>
        <rFont val="Aptos Narrow"/>
        <scheme val="minor"/>
      </rPr>
      <t>: The data presented in this spreadsheet is for demonstration purposes only. The business and all related information are entirely fictional.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</si>
</sst>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  <numFmt numFmtId="166" formatCode="&quot;$&quot;#,##0"/>
    <numFmt numFmtId="167" formatCode="_(&quot;$&quot;* #,##0.00_);_(&quot;$&quot;* \(#,##0.00\);_(&quot;$&quot;* &quot;-&quot;??_);_(@_)"/>
    <numFmt numFmtId="168" formatCode="_-[$$-409]* #,##0_ ;_-[$$-409]* \-#,##0\ ;_-[$$-409]* &quot;-&quot;??_ ;_-@_ "/>
    <numFmt numFmtId="169" formatCode="_(&quot;$&quot;* #,##0_);_(&quot;$&quot;* \(#,##0\);_(&quot;$&quot;* &quot;-&quot;_);_(@_)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3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0000"/>
      <name val="Arial"/>
    </font>
    <font>
      <b/>
      <sz val="11"/>
      <color rgb="FF000000"/>
      <name val="Aptos Narrow"/>
      <family val="2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E6F5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5E5E"/>
        <bgColor indexed="64"/>
      </patternFill>
    </fill>
    <fill>
      <patternFill patternType="solid">
        <fgColor theme="5" tint="0.39997558519241921"/>
        <bgColor indexed="64"/>
      </patternFill>
    </fill>
  </fills>
  <borders count="45">
    <border>
      <left/>
      <right/>
      <top/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2"/>
      </left>
      <right style="thin">
        <color theme="1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thin">
        <color rgb="FF000000"/>
      </bottom>
      <diagonal/>
    </border>
    <border>
      <left style="medium">
        <color theme="5"/>
      </left>
      <right style="medium">
        <color theme="5"/>
      </right>
      <top style="thin">
        <color rgb="FF000000"/>
      </top>
      <bottom style="thin">
        <color rgb="FF000000"/>
      </bottom>
      <diagonal/>
    </border>
    <border>
      <left style="medium">
        <color theme="5"/>
      </left>
      <right style="medium">
        <color theme="5"/>
      </right>
      <top style="thin">
        <color rgb="FF000000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 style="thin">
        <color rgb="FF000000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0" fillId="0" borderId="2" xfId="0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1" fillId="2" borderId="3" xfId="0" applyFont="1" applyFill="1" applyBorder="1" applyAlignment="1">
      <alignment horizontal="center"/>
    </xf>
    <xf numFmtId="10" fontId="0" fillId="0" borderId="2" xfId="0" applyNumberForma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0" fontId="4" fillId="0" borderId="4" xfId="0" applyNumberFormat="1" applyFont="1" applyBorder="1" applyAlignment="1">
      <alignment vertical="center"/>
    </xf>
    <xf numFmtId="0" fontId="4" fillId="0" borderId="0" xfId="0" applyFont="1"/>
    <xf numFmtId="0" fontId="1" fillId="0" borderId="8" xfId="0" applyFont="1" applyBorder="1" applyAlignment="1">
      <alignment horizontal="center"/>
    </xf>
    <xf numFmtId="0" fontId="5" fillId="5" borderId="6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10" fontId="0" fillId="0" borderId="9" xfId="0" applyNumberFormat="1" applyBorder="1"/>
    <xf numFmtId="10" fontId="0" fillId="6" borderId="10" xfId="0" applyNumberFormat="1" applyFill="1" applyBorder="1" applyAlignment="1">
      <alignment horizontal="center"/>
    </xf>
    <xf numFmtId="10" fontId="0" fillId="6" borderId="11" xfId="0" applyNumberFormat="1" applyFill="1" applyBorder="1" applyAlignment="1">
      <alignment horizontal="center"/>
    </xf>
    <xf numFmtId="10" fontId="0" fillId="6" borderId="11" xfId="0" applyNumberFormat="1" applyFill="1" applyBorder="1"/>
    <xf numFmtId="10" fontId="0" fillId="5" borderId="0" xfId="0" applyNumberFormat="1" applyFill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164" fontId="0" fillId="2" borderId="13" xfId="0" applyNumberFormat="1" applyFill="1" applyBorder="1" applyAlignment="1">
      <alignment horizontal="center"/>
    </xf>
    <xf numFmtId="164" fontId="0" fillId="5" borderId="0" xfId="0" applyNumberFormat="1" applyFill="1"/>
    <xf numFmtId="164" fontId="1" fillId="4" borderId="6" xfId="0" applyNumberFormat="1" applyFont="1" applyFill="1" applyBorder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5" fontId="1" fillId="7" borderId="9" xfId="0" applyNumberFormat="1" applyFont="1" applyFill="1" applyBorder="1"/>
    <xf numFmtId="0" fontId="0" fillId="0" borderId="13" xfId="0" applyBorder="1"/>
    <xf numFmtId="0" fontId="1" fillId="0" borderId="3" xfId="0" applyFont="1" applyBorder="1" applyAlignment="1">
      <alignment horizontal="center"/>
    </xf>
    <xf numFmtId="0" fontId="1" fillId="5" borderId="6" xfId="0" applyFont="1" applyFill="1" applyBorder="1"/>
    <xf numFmtId="164" fontId="1" fillId="5" borderId="14" xfId="0" applyNumberFormat="1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164" fontId="1" fillId="5" borderId="0" xfId="0" applyNumberFormat="1" applyFont="1" applyFill="1" applyAlignment="1">
      <alignment horizontal="center"/>
    </xf>
    <xf numFmtId="165" fontId="1" fillId="7" borderId="1" xfId="0" applyNumberFormat="1" applyFont="1" applyFill="1" applyBorder="1"/>
    <xf numFmtId="0" fontId="1" fillId="8" borderId="6" xfId="0" applyFont="1" applyFill="1" applyBorder="1"/>
    <xf numFmtId="44" fontId="1" fillId="8" borderId="15" xfId="0" applyNumberFormat="1" applyFont="1" applyFill="1" applyBorder="1" applyAlignment="1">
      <alignment horizontal="center"/>
    </xf>
    <xf numFmtId="44" fontId="1" fillId="8" borderId="16" xfId="0" applyNumberFormat="1" applyFont="1" applyFill="1" applyBorder="1" applyAlignment="1">
      <alignment horizontal="center"/>
    </xf>
    <xf numFmtId="44" fontId="1" fillId="8" borderId="17" xfId="0" applyNumberFormat="1" applyFont="1" applyFill="1" applyBorder="1" applyAlignment="1">
      <alignment horizontal="center"/>
    </xf>
    <xf numFmtId="44" fontId="1" fillId="8" borderId="6" xfId="0" applyNumberFormat="1" applyFont="1" applyFill="1" applyBorder="1" applyAlignment="1">
      <alignment horizontal="center"/>
    </xf>
    <xf numFmtId="44" fontId="1" fillId="8" borderId="0" xfId="0" applyNumberFormat="1" applyFont="1" applyFill="1" applyAlignment="1">
      <alignment horizontal="center"/>
    </xf>
    <xf numFmtId="10" fontId="0" fillId="2" borderId="1" xfId="0" applyNumberFormat="1" applyFill="1" applyBorder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/>
    <xf numFmtId="44" fontId="0" fillId="2" borderId="20" xfId="0" applyNumberFormat="1" applyFill="1" applyBorder="1" applyAlignment="1">
      <alignment horizontal="center"/>
    </xf>
    <xf numFmtId="44" fontId="1" fillId="2" borderId="20" xfId="0" applyNumberFormat="1" applyFont="1" applyFill="1" applyBorder="1" applyAlignment="1">
      <alignment horizontal="center"/>
    </xf>
    <xf numFmtId="10" fontId="0" fillId="2" borderId="2" xfId="0" applyNumberFormat="1" applyFill="1" applyBorder="1"/>
    <xf numFmtId="0" fontId="1" fillId="5" borderId="13" xfId="0" applyFont="1" applyFill="1" applyBorder="1"/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1" xfId="0" applyFill="1" applyBorder="1"/>
    <xf numFmtId="0" fontId="0" fillId="2" borderId="5" xfId="0" applyFill="1" applyBorder="1"/>
    <xf numFmtId="0" fontId="1" fillId="2" borderId="5" xfId="0" applyFont="1" applyFill="1" applyBorder="1" applyAlignment="1">
      <alignment horizontal="center"/>
    </xf>
    <xf numFmtId="0" fontId="6" fillId="0" borderId="13" xfId="0" applyFont="1" applyBorder="1"/>
    <xf numFmtId="42" fontId="7" fillId="9" borderId="6" xfId="0" applyNumberFormat="1" applyFont="1" applyFill="1" applyBorder="1"/>
    <xf numFmtId="164" fontId="0" fillId="10" borderId="17" xfId="0" applyNumberFormat="1" applyFill="1" applyBorder="1" applyAlignment="1">
      <alignment horizontal="center"/>
    </xf>
    <xf numFmtId="10" fontId="0" fillId="0" borderId="1" xfId="0" applyNumberFormat="1" applyBorder="1"/>
    <xf numFmtId="0" fontId="1" fillId="0" borderId="18" xfId="0" applyFont="1" applyBorder="1" applyAlignment="1">
      <alignment horizontal="center"/>
    </xf>
    <xf numFmtId="0" fontId="1" fillId="5" borderId="22" xfId="0" applyFont="1" applyFill="1" applyBorder="1"/>
    <xf numFmtId="0" fontId="1" fillId="11" borderId="6" xfId="0" applyFont="1" applyFill="1" applyBorder="1"/>
    <xf numFmtId="166" fontId="1" fillId="11" borderId="6" xfId="0" applyNumberFormat="1" applyFont="1" applyFill="1" applyBorder="1" applyAlignment="1">
      <alignment horizontal="center"/>
    </xf>
    <xf numFmtId="166" fontId="1" fillId="11" borderId="0" xfId="0" applyNumberFormat="1" applyFont="1" applyFill="1" applyAlignment="1">
      <alignment horizontal="center"/>
    </xf>
    <xf numFmtId="0" fontId="1" fillId="12" borderId="23" xfId="0" applyFont="1" applyFill="1" applyBorder="1"/>
    <xf numFmtId="10" fontId="1" fillId="12" borderId="16" xfId="0" applyNumberFormat="1" applyFont="1" applyFill="1" applyBorder="1" applyAlignment="1">
      <alignment horizontal="center"/>
    </xf>
    <xf numFmtId="10" fontId="1" fillId="12" borderId="0" xfId="0" applyNumberFormat="1" applyFont="1" applyFill="1" applyAlignment="1">
      <alignment horizontal="center"/>
    </xf>
    <xf numFmtId="0" fontId="1" fillId="2" borderId="0" xfId="0" applyFont="1" applyFill="1"/>
    <xf numFmtId="10" fontId="1" fillId="2" borderId="0" xfId="0" applyNumberFormat="1" applyFont="1" applyFill="1" applyAlignment="1">
      <alignment horizontal="center"/>
    </xf>
    <xf numFmtId="42" fontId="7" fillId="9" borderId="13" xfId="0" applyNumberFormat="1" applyFont="1" applyFill="1" applyBorder="1" applyAlignment="1">
      <alignment horizontal="center"/>
    </xf>
    <xf numFmtId="164" fontId="0" fillId="10" borderId="24" xfId="0" applyNumberFormat="1" applyFill="1" applyBorder="1" applyAlignment="1">
      <alignment horizontal="center"/>
    </xf>
    <xf numFmtId="164" fontId="1" fillId="5" borderId="16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0" fontId="1" fillId="11" borderId="13" xfId="0" applyFont="1" applyFill="1" applyBorder="1"/>
    <xf numFmtId="166" fontId="1" fillId="11" borderId="25" xfId="0" applyNumberFormat="1" applyFont="1" applyFill="1" applyBorder="1" applyAlignment="1">
      <alignment horizontal="center"/>
    </xf>
    <xf numFmtId="0" fontId="1" fillId="12" borderId="26" xfId="0" applyFont="1" applyFill="1" applyBorder="1"/>
    <xf numFmtId="10" fontId="0" fillId="2" borderId="0" xfId="0" applyNumberFormat="1" applyFill="1" applyAlignment="1">
      <alignment horizontal="center"/>
    </xf>
    <xf numFmtId="0" fontId="1" fillId="5" borderId="27" xfId="0" applyFont="1" applyFill="1" applyBorder="1"/>
    <xf numFmtId="0" fontId="0" fillId="0" borderId="6" xfId="0" applyBorder="1"/>
    <xf numFmtId="42" fontId="7" fillId="9" borderId="25" xfId="0" applyNumberFormat="1" applyFont="1" applyFill="1" applyBorder="1" applyAlignment="1">
      <alignment horizontal="center"/>
    </xf>
    <xf numFmtId="42" fontId="7" fillId="9" borderId="6" xfId="0" applyNumberFormat="1" applyFont="1" applyFill="1" applyBorder="1" applyAlignment="1">
      <alignment horizontal="center"/>
    </xf>
    <xf numFmtId="0" fontId="6" fillId="0" borderId="28" xfId="0" applyFont="1" applyBorder="1"/>
    <xf numFmtId="2" fontId="0" fillId="0" borderId="2" xfId="0" applyNumberFormat="1" applyBorder="1"/>
    <xf numFmtId="164" fontId="1" fillId="5" borderId="15" xfId="0" applyNumberFormat="1" applyFont="1" applyFill="1" applyBorder="1" applyAlignment="1">
      <alignment horizontal="center"/>
    </xf>
    <xf numFmtId="164" fontId="1" fillId="5" borderId="17" xfId="0" applyNumberFormat="1" applyFont="1" applyFill="1" applyBorder="1" applyAlignment="1">
      <alignment horizontal="center"/>
    </xf>
    <xf numFmtId="0" fontId="1" fillId="12" borderId="13" xfId="0" applyFont="1" applyFill="1" applyBorder="1"/>
    <xf numFmtId="10" fontId="1" fillId="12" borderId="15" xfId="0" applyNumberFormat="1" applyFont="1" applyFill="1" applyBorder="1" applyAlignment="1">
      <alignment horizontal="center"/>
    </xf>
    <xf numFmtId="0" fontId="1" fillId="13" borderId="13" xfId="0" applyFont="1" applyFill="1" applyBorder="1"/>
    <xf numFmtId="164" fontId="1" fillId="13" borderId="13" xfId="0" applyNumberFormat="1" applyFont="1" applyFill="1" applyBorder="1" applyAlignment="1">
      <alignment horizontal="center"/>
    </xf>
    <xf numFmtId="164" fontId="0" fillId="13" borderId="0" xfId="0" applyNumberFormat="1" applyFill="1" applyAlignment="1">
      <alignment horizontal="center"/>
    </xf>
    <xf numFmtId="0" fontId="1" fillId="14" borderId="13" xfId="0" applyFont="1" applyFill="1" applyBorder="1"/>
    <xf numFmtId="164" fontId="1" fillId="14" borderId="13" xfId="0" applyNumberFormat="1" applyFont="1" applyFill="1" applyBorder="1" applyAlignment="1">
      <alignment horizontal="center"/>
    </xf>
    <xf numFmtId="164" fontId="1" fillId="14" borderId="0" xfId="0" applyNumberFormat="1" applyFont="1" applyFill="1"/>
    <xf numFmtId="10" fontId="1" fillId="12" borderId="13" xfId="0" applyNumberFormat="1" applyFon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0" borderId="22" xfId="0" applyBorder="1"/>
    <xf numFmtId="164" fontId="0" fillId="2" borderId="29" xfId="0" applyNumberFormat="1" applyFill="1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2" borderId="16" xfId="0" applyFill="1" applyBorder="1"/>
    <xf numFmtId="164" fontId="0" fillId="4" borderId="0" xfId="0" applyNumberFormat="1" applyFill="1" applyAlignment="1">
      <alignment horizontal="center"/>
    </xf>
    <xf numFmtId="42" fontId="8" fillId="15" borderId="0" xfId="0" applyNumberFormat="1" applyFont="1" applyFill="1" applyAlignment="1">
      <alignment horizontal="center"/>
    </xf>
    <xf numFmtId="164" fontId="0" fillId="2" borderId="16" xfId="0" applyNumberFormat="1" applyFill="1" applyBorder="1"/>
    <xf numFmtId="164" fontId="0" fillId="2" borderId="29" xfId="0" applyNumberFormat="1" applyFill="1" applyBorder="1"/>
    <xf numFmtId="164" fontId="0" fillId="2" borderId="11" xfId="0" applyNumberFormat="1" applyFill="1" applyBorder="1"/>
    <xf numFmtId="0" fontId="0" fillId="0" borderId="17" xfId="0" applyBorder="1"/>
    <xf numFmtId="164" fontId="0" fillId="2" borderId="6" xfId="0" applyNumberFormat="1" applyFill="1" applyBorder="1"/>
    <xf numFmtId="0" fontId="1" fillId="5" borderId="30" xfId="0" applyFont="1" applyFill="1" applyBorder="1"/>
    <xf numFmtId="164" fontId="0" fillId="2" borderId="0" xfId="0" applyNumberForma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0" fillId="2" borderId="31" xfId="0" applyFill="1" applyBorder="1"/>
    <xf numFmtId="164" fontId="0" fillId="2" borderId="6" xfId="0" applyNumberFormat="1" applyFill="1" applyBorder="1" applyAlignment="1">
      <alignment horizontal="center"/>
    </xf>
    <xf numFmtId="164" fontId="0" fillId="10" borderId="6" xfId="0" applyNumberFormat="1" applyFill="1" applyBorder="1" applyAlignment="1">
      <alignment horizontal="center"/>
    </xf>
    <xf numFmtId="0" fontId="1" fillId="5" borderId="31" xfId="0" applyFont="1" applyFill="1" applyBorder="1"/>
    <xf numFmtId="164" fontId="0" fillId="5" borderId="6" xfId="0" applyNumberFormat="1" applyFill="1" applyBorder="1"/>
    <xf numFmtId="164" fontId="1" fillId="5" borderId="6" xfId="0" applyNumberFormat="1" applyFont="1" applyFill="1" applyBorder="1"/>
    <xf numFmtId="164" fontId="1" fillId="5" borderId="0" xfId="0" applyNumberFormat="1" applyFont="1" applyFill="1"/>
    <xf numFmtId="0" fontId="5" fillId="11" borderId="32" xfId="0" applyFont="1" applyFill="1" applyBorder="1"/>
    <xf numFmtId="0" fontId="1" fillId="12" borderId="16" xfId="0" applyFont="1" applyFill="1" applyBorder="1"/>
    <xf numFmtId="10" fontId="1" fillId="12" borderId="32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1" fillId="2" borderId="3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0" fillId="2" borderId="35" xfId="0" applyFill="1" applyBorder="1"/>
    <xf numFmtId="0" fontId="0" fillId="2" borderId="35" xfId="0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0" fontId="0" fillId="0" borderId="0" xfId="0" applyNumberFormat="1"/>
    <xf numFmtId="0" fontId="0" fillId="0" borderId="29" xfId="0" applyBorder="1"/>
    <xf numFmtId="164" fontId="0" fillId="2" borderId="15" xfId="0" applyNumberFormat="1" applyFill="1" applyBorder="1"/>
    <xf numFmtId="164" fontId="0" fillId="2" borderId="22" xfId="0" applyNumberFormat="1" applyFill="1" applyBorder="1"/>
    <xf numFmtId="0" fontId="0" fillId="0" borderId="11" xfId="0" applyBorder="1"/>
    <xf numFmtId="164" fontId="0" fillId="7" borderId="16" xfId="0" applyNumberFormat="1" applyFill="1" applyBorder="1" applyAlignment="1">
      <alignment horizontal="center"/>
    </xf>
    <xf numFmtId="0" fontId="0" fillId="7" borderId="16" xfId="0" applyFill="1" applyBorder="1"/>
    <xf numFmtId="0" fontId="0" fillId="0" borderId="23" xfId="0" applyBorder="1"/>
    <xf numFmtId="9" fontId="1" fillId="12" borderId="16" xfId="0" applyNumberFormat="1" applyFont="1" applyFill="1" applyBorder="1" applyAlignment="1">
      <alignment horizontal="center"/>
    </xf>
    <xf numFmtId="42" fontId="7" fillId="2" borderId="6" xfId="0" applyNumberFormat="1" applyFont="1" applyFill="1" applyBorder="1"/>
    <xf numFmtId="42" fontId="7" fillId="7" borderId="6" xfId="0" applyNumberFormat="1" applyFont="1" applyFill="1" applyBorder="1"/>
    <xf numFmtId="0" fontId="6" fillId="7" borderId="13" xfId="0" applyFont="1" applyFill="1" applyBorder="1"/>
    <xf numFmtId="167" fontId="0" fillId="2" borderId="21" xfId="0" applyNumberFormat="1" applyFill="1" applyBorder="1"/>
    <xf numFmtId="167" fontId="0" fillId="2" borderId="21" xfId="0" applyNumberFormat="1" applyFill="1" applyBorder="1" applyAlignment="1">
      <alignment horizontal="center"/>
    </xf>
    <xf numFmtId="168" fontId="0" fillId="0" borderId="13" xfId="0" applyNumberFormat="1" applyBorder="1"/>
    <xf numFmtId="164" fontId="0" fillId="7" borderId="13" xfId="0" applyNumberFormat="1" applyFill="1" applyBorder="1" applyAlignment="1">
      <alignment horizontal="center"/>
    </xf>
    <xf numFmtId="0" fontId="1" fillId="7" borderId="13" xfId="0" applyFont="1" applyFill="1" applyBorder="1"/>
    <xf numFmtId="0" fontId="11" fillId="0" borderId="5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16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17" borderId="6" xfId="0" applyFont="1" applyFill="1" applyBorder="1" applyAlignment="1">
      <alignment horizontal="center" vertical="center" wrapText="1"/>
    </xf>
    <xf numFmtId="0" fontId="12" fillId="16" borderId="36" xfId="0" applyFont="1" applyFill="1" applyBorder="1" applyAlignment="1">
      <alignment horizontal="center" wrapText="1"/>
    </xf>
    <xf numFmtId="0" fontId="12" fillId="3" borderId="36" xfId="0" applyFont="1" applyFill="1" applyBorder="1" applyAlignment="1">
      <alignment horizontal="center" wrapText="1"/>
    </xf>
    <xf numFmtId="0" fontId="12" fillId="3" borderId="37" xfId="0" applyFont="1" applyFill="1" applyBorder="1" applyAlignment="1">
      <alignment horizontal="center" wrapText="1"/>
    </xf>
    <xf numFmtId="0" fontId="12" fillId="4" borderId="38" xfId="0" applyFont="1" applyFill="1" applyBorder="1" applyAlignment="1">
      <alignment horizontal="center" wrapText="1"/>
    </xf>
    <xf numFmtId="10" fontId="0" fillId="0" borderId="19" xfId="0" applyNumberFormat="1" applyBorder="1"/>
    <xf numFmtId="169" fontId="0" fillId="2" borderId="13" xfId="0" applyNumberFormat="1" applyFill="1" applyBorder="1" applyAlignment="1">
      <alignment horizontal="center"/>
    </xf>
    <xf numFmtId="9" fontId="0" fillId="16" borderId="13" xfId="0" applyNumberFormat="1" applyFill="1" applyBorder="1" applyAlignment="1">
      <alignment horizontal="center"/>
    </xf>
    <xf numFmtId="9" fontId="0" fillId="18" borderId="13" xfId="0" applyNumberFormat="1" applyFill="1" applyBorder="1" applyAlignment="1">
      <alignment horizontal="center"/>
    </xf>
    <xf numFmtId="9" fontId="7" fillId="16" borderId="6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39" xfId="0" applyNumberFormat="1" applyFont="1" applyFill="1" applyBorder="1" applyAlignment="1">
      <alignment horizontal="center"/>
    </xf>
    <xf numFmtId="10" fontId="1" fillId="16" borderId="25" xfId="0" applyNumberFormat="1" applyFont="1" applyFill="1" applyBorder="1"/>
    <xf numFmtId="0" fontId="1" fillId="16" borderId="7" xfId="0" applyFont="1" applyFill="1" applyBorder="1"/>
    <xf numFmtId="169" fontId="0" fillId="0" borderId="6" xfId="0" applyNumberFormat="1" applyBorder="1"/>
    <xf numFmtId="164" fontId="0" fillId="0" borderId="6" xfId="0" applyNumberFormat="1" applyBorder="1"/>
    <xf numFmtId="169" fontId="0" fillId="4" borderId="6" xfId="0" applyNumberFormat="1" applyFill="1" applyBorder="1"/>
    <xf numFmtId="164" fontId="1" fillId="4" borderId="40" xfId="0" applyNumberFormat="1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164" fontId="1" fillId="5" borderId="41" xfId="0" applyNumberFormat="1" applyFont="1" applyFill="1" applyBorder="1" applyAlignment="1">
      <alignment horizontal="center"/>
    </xf>
    <xf numFmtId="44" fontId="1" fillId="8" borderId="14" xfId="0" applyNumberFormat="1" applyFont="1" applyFill="1" applyBorder="1" applyAlignment="1">
      <alignment horizontal="center"/>
    </xf>
    <xf numFmtId="10" fontId="0" fillId="0" borderId="21" xfId="0" applyNumberFormat="1" applyBorder="1"/>
    <xf numFmtId="169" fontId="0" fillId="7" borderId="13" xfId="0" applyNumberFormat="1" applyFill="1" applyBorder="1" applyAlignment="1">
      <alignment horizontal="center"/>
    </xf>
    <xf numFmtId="9" fontId="0" fillId="7" borderId="13" xfId="0" applyNumberFormat="1" applyFill="1" applyBorder="1" applyAlignment="1">
      <alignment horizontal="center"/>
    </xf>
    <xf numFmtId="164" fontId="1" fillId="5" borderId="40" xfId="0" applyNumberFormat="1" applyFont="1" applyFill="1" applyBorder="1" applyAlignment="1">
      <alignment horizontal="center"/>
    </xf>
    <xf numFmtId="166" fontId="1" fillId="11" borderId="7" xfId="0" applyNumberFormat="1" applyFont="1" applyFill="1" applyBorder="1" applyAlignment="1">
      <alignment horizontal="center"/>
    </xf>
    <xf numFmtId="166" fontId="1" fillId="11" borderId="40" xfId="0" applyNumberFormat="1" applyFont="1" applyFill="1" applyBorder="1" applyAlignment="1">
      <alignment horizontal="center"/>
    </xf>
    <xf numFmtId="10" fontId="1" fillId="12" borderId="17" xfId="0" applyNumberFormat="1" applyFont="1" applyFill="1" applyBorder="1" applyAlignment="1">
      <alignment horizontal="center"/>
    </xf>
    <xf numFmtId="10" fontId="1" fillId="12" borderId="7" xfId="0" applyNumberFormat="1" applyFont="1" applyFill="1" applyBorder="1" applyAlignment="1">
      <alignment horizontal="center"/>
    </xf>
    <xf numFmtId="10" fontId="1" fillId="12" borderId="41" xfId="0" applyNumberFormat="1" applyFont="1" applyFill="1" applyBorder="1" applyAlignment="1">
      <alignment horizontal="center"/>
    </xf>
    <xf numFmtId="9" fontId="7" fillId="16" borderId="13" xfId="0" applyNumberFormat="1" applyFont="1" applyFill="1" applyBorder="1" applyAlignment="1">
      <alignment horizontal="center"/>
    </xf>
    <xf numFmtId="42" fontId="7" fillId="2" borderId="13" xfId="0" applyNumberFormat="1" applyFont="1" applyFill="1" applyBorder="1" applyAlignment="1">
      <alignment horizontal="center"/>
    </xf>
    <xf numFmtId="9" fontId="7" fillId="18" borderId="13" xfId="0" applyNumberFormat="1" applyFont="1" applyFill="1" applyBorder="1" applyAlignment="1">
      <alignment horizontal="center"/>
    </xf>
    <xf numFmtId="10" fontId="0" fillId="16" borderId="25" xfId="0" applyNumberFormat="1" applyFill="1" applyBorder="1"/>
    <xf numFmtId="9" fontId="7" fillId="16" borderId="25" xfId="0" applyNumberFormat="1" applyFont="1" applyFill="1" applyBorder="1" applyAlignment="1">
      <alignment horizontal="center"/>
    </xf>
    <xf numFmtId="42" fontId="7" fillId="2" borderId="25" xfId="0" applyNumberFormat="1" applyFont="1" applyFill="1" applyBorder="1" applyAlignment="1">
      <alignment horizontal="center"/>
    </xf>
    <xf numFmtId="10" fontId="8" fillId="16" borderId="25" xfId="0" applyNumberFormat="1" applyFont="1" applyFill="1" applyBorder="1"/>
    <xf numFmtId="42" fontId="7" fillId="2" borderId="6" xfId="0" applyNumberFormat="1" applyFont="1" applyFill="1" applyBorder="1" applyAlignment="1">
      <alignment horizontal="center"/>
    </xf>
    <xf numFmtId="10" fontId="1" fillId="12" borderId="24" xfId="0" applyNumberFormat="1" applyFont="1" applyFill="1" applyBorder="1" applyAlignment="1">
      <alignment horizontal="center"/>
    </xf>
    <xf numFmtId="42" fontId="7" fillId="7" borderId="6" xfId="0" applyNumberFormat="1" applyFont="1" applyFill="1" applyBorder="1" applyAlignment="1">
      <alignment horizontal="center"/>
    </xf>
    <xf numFmtId="10" fontId="1" fillId="12" borderId="40" xfId="0" applyNumberFormat="1" applyFont="1" applyFill="1" applyBorder="1" applyAlignment="1">
      <alignment horizontal="center"/>
    </xf>
    <xf numFmtId="10" fontId="1" fillId="2" borderId="42" xfId="0" applyNumberFormat="1" applyFont="1" applyFill="1" applyBorder="1" applyAlignment="1">
      <alignment horizontal="center"/>
    </xf>
    <xf numFmtId="164" fontId="1" fillId="13" borderId="31" xfId="0" applyNumberFormat="1" applyFont="1" applyFill="1" applyBorder="1" applyAlignment="1">
      <alignment horizontal="center"/>
    </xf>
    <xf numFmtId="164" fontId="1" fillId="13" borderId="7" xfId="0" applyNumberFormat="1" applyFont="1" applyFill="1" applyBorder="1" applyAlignment="1">
      <alignment horizontal="center"/>
    </xf>
    <xf numFmtId="164" fontId="1" fillId="13" borderId="40" xfId="0" applyNumberFormat="1" applyFont="1" applyFill="1" applyBorder="1" applyAlignment="1">
      <alignment horizontal="center"/>
    </xf>
    <xf numFmtId="164" fontId="1" fillId="14" borderId="31" xfId="0" applyNumberFormat="1" applyFont="1" applyFill="1" applyBorder="1" applyAlignment="1">
      <alignment horizontal="center"/>
    </xf>
    <xf numFmtId="164" fontId="1" fillId="14" borderId="7" xfId="0" applyNumberFormat="1" applyFont="1" applyFill="1" applyBorder="1" applyAlignment="1">
      <alignment horizontal="center"/>
    </xf>
    <xf numFmtId="164" fontId="1" fillId="14" borderId="40" xfId="0" applyNumberFormat="1" applyFont="1" applyFill="1" applyBorder="1" applyAlignment="1">
      <alignment horizontal="center"/>
    </xf>
    <xf numFmtId="10" fontId="1" fillId="12" borderId="31" xfId="0" applyNumberFormat="1" applyFont="1" applyFill="1" applyBorder="1" applyAlignment="1">
      <alignment horizontal="center"/>
    </xf>
    <xf numFmtId="9" fontId="0" fillId="16" borderId="15" xfId="0" applyNumberFormat="1" applyFill="1" applyBorder="1" applyAlignment="1">
      <alignment horizontal="center"/>
    </xf>
    <xf numFmtId="9" fontId="0" fillId="18" borderId="15" xfId="0" applyNumberFormat="1" applyFill="1" applyBorder="1" applyAlignment="1">
      <alignment horizontal="center"/>
    </xf>
    <xf numFmtId="10" fontId="0" fillId="0" borderId="4" xfId="0" applyNumberFormat="1" applyBorder="1"/>
    <xf numFmtId="9" fontId="0" fillId="16" borderId="6" xfId="0" applyNumberFormat="1" applyFill="1" applyBorder="1" applyAlignment="1">
      <alignment horizontal="center"/>
    </xf>
    <xf numFmtId="164" fontId="1" fillId="5" borderId="7" xfId="0" applyNumberFormat="1" applyFont="1" applyFill="1" applyBorder="1"/>
    <xf numFmtId="164" fontId="1" fillId="5" borderId="40" xfId="0" applyNumberFormat="1" applyFont="1" applyFill="1" applyBorder="1"/>
    <xf numFmtId="164" fontId="1" fillId="5" borderId="43" xfId="0" applyNumberFormat="1" applyFont="1" applyFill="1" applyBorder="1"/>
    <xf numFmtId="0" fontId="1" fillId="8" borderId="19" xfId="0" applyFont="1" applyFill="1" applyBorder="1"/>
    <xf numFmtId="44" fontId="1" fillId="8" borderId="11" xfId="0" applyNumberFormat="1" applyFont="1" applyFill="1" applyBorder="1" applyAlignment="1">
      <alignment horizontal="center"/>
    </xf>
    <xf numFmtId="44" fontId="1" fillId="8" borderId="44" xfId="0" applyNumberFormat="1" applyFont="1" applyFill="1" applyBorder="1" applyAlignment="1">
      <alignment horizontal="center"/>
    </xf>
    <xf numFmtId="44" fontId="1" fillId="8" borderId="40" xfId="0" applyNumberFormat="1" applyFont="1" applyFill="1" applyBorder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169" fontId="1" fillId="19" borderId="6" xfId="0" applyNumberFormat="1" applyFont="1" applyFill="1" applyBorder="1"/>
    <xf numFmtId="166" fontId="1" fillId="19" borderId="6" xfId="0" applyNumberFormat="1" applyFont="1" applyFill="1" applyBorder="1" applyAlignment="1">
      <alignment horizontal="center"/>
    </xf>
    <xf numFmtId="166" fontId="1" fillId="19" borderId="7" xfId="0" applyNumberFormat="1" applyFont="1" applyFill="1" applyBorder="1" applyAlignment="1">
      <alignment horizontal="center"/>
    </xf>
    <xf numFmtId="166" fontId="1" fillId="19" borderId="41" xfId="0" applyNumberFormat="1" applyFont="1" applyFill="1" applyBorder="1" applyAlignment="1">
      <alignment horizontal="center"/>
    </xf>
    <xf numFmtId="169" fontId="0" fillId="0" borderId="1" xfId="0" applyNumberFormat="1" applyBorder="1"/>
    <xf numFmtId="169" fontId="0" fillId="0" borderId="0" xfId="0" applyNumberFormat="1"/>
    <xf numFmtId="0" fontId="9" fillId="0" borderId="7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14</xdr:row>
      <xdr:rowOff>180975</xdr:rowOff>
    </xdr:from>
    <xdr:to>
      <xdr:col>18</xdr:col>
      <xdr:colOff>238125</xdr:colOff>
      <xdr:row>18</xdr:row>
      <xdr:rowOff>123825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1A76C8B-F59E-460D-92DF-214C3FAEDDB6}"/>
            </a:ext>
            <a:ext uri="{147F2762-F138-4A5C-976F-8EAC2B608ADB}">
              <a16:predDERef xmlns:a16="http://schemas.microsoft.com/office/drawing/2014/main" pred="{2208DBF5-97FB-4570-BB07-143C716EC4F6}"/>
            </a:ext>
          </a:extLst>
        </xdr:cNvPr>
        <xdr:cNvCxnSpPr>
          <a:cxnSpLocks/>
          <a:extLst>
            <a:ext uri="{5F17804C-33F3-41E3-A699-7DCFA2EF7971}">
              <a16:cxnDERefs xmlns:a16="http://schemas.microsoft.com/office/drawing/2014/main" st="{2208DBF5-97FB-4570-BB07-143C716EC4F6}" end="{00000000-0000-0000-0000-000000000000}"/>
            </a:ext>
          </a:extLst>
        </xdr:cNvCxnSpPr>
      </xdr:nvCxnSpPr>
      <xdr:spPr>
        <a:xfrm flipH="1">
          <a:off x="15243810" y="3198495"/>
          <a:ext cx="257175" cy="67437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54429</xdr:colOff>
      <xdr:row>75</xdr:row>
      <xdr:rowOff>136072</xdr:rowOff>
    </xdr:from>
    <xdr:to>
      <xdr:col>18</xdr:col>
      <xdr:colOff>244929</xdr:colOff>
      <xdr:row>77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A797779-49C2-41A6-B15B-18D2B37F24E4}"/>
            </a:ext>
          </a:extLst>
        </xdr:cNvPr>
        <xdr:cNvCxnSpPr/>
      </xdr:nvCxnSpPr>
      <xdr:spPr>
        <a:xfrm flipH="1">
          <a:off x="15263949" y="14309272"/>
          <a:ext cx="243840" cy="324938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40822</xdr:colOff>
      <xdr:row>78</xdr:row>
      <xdr:rowOff>108857</xdr:rowOff>
    </xdr:from>
    <xdr:to>
      <xdr:col>18</xdr:col>
      <xdr:colOff>258536</xdr:colOff>
      <xdr:row>81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F25FEA2-54E4-4BF1-A61E-0BF8D09BAA92}"/>
            </a:ext>
          </a:extLst>
        </xdr:cNvPr>
        <xdr:cNvCxnSpPr/>
      </xdr:nvCxnSpPr>
      <xdr:spPr>
        <a:xfrm flipH="1" flipV="1">
          <a:off x="15265582" y="14830697"/>
          <a:ext cx="255814" cy="35215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9525</xdr:rowOff>
    </xdr:from>
    <xdr:to>
      <xdr:col>15</xdr:col>
      <xdr:colOff>1144681</xdr:colOff>
      <xdr:row>0</xdr:row>
      <xdr:rowOff>752475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916D8C6-BF06-4257-BBCD-1779D165C0E7}"/>
            </a:ext>
            <a:ext uri="{147F2762-F138-4A5C-976F-8EAC2B608ADB}">
              <a16:predDERef xmlns:a16="http://schemas.microsoft.com/office/drawing/2014/main" pred="{1314A209-C580-4E72-BEE9-D7A863F812B5}"/>
            </a:ext>
          </a:extLst>
        </xdr:cNvPr>
        <xdr:cNvSpPr/>
      </xdr:nvSpPr>
      <xdr:spPr>
        <a:xfrm>
          <a:off x="0" y="9525"/>
          <a:ext cx="15180721" cy="742950"/>
        </a:xfrm>
        <a:prstGeom prst="rect">
          <a:avLst/>
        </a:prstGeom>
        <a:solidFill>
          <a:srgbClr val="006298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</xdr:col>
      <xdr:colOff>466725</xdr:colOff>
      <xdr:row>0</xdr:row>
      <xdr:rowOff>314325</xdr:rowOff>
    </xdr:from>
    <xdr:to>
      <xdr:col>11</xdr:col>
      <xdr:colOff>600075</xdr:colOff>
      <xdr:row>1</xdr:row>
      <xdr:rowOff>47625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25F3FAA-74C0-4FAD-BFDE-97EE0995BC02}"/>
            </a:ext>
            <a:ext uri="{147F2762-F138-4A5C-976F-8EAC2B608ADB}">
              <a16:predDERef xmlns:a16="http://schemas.microsoft.com/office/drawing/2014/main" pred="{3BF7F4E9-3A4F-4010-A8BE-858947C4FB59}"/>
            </a:ext>
          </a:extLst>
        </xdr:cNvPr>
        <xdr:cNvSpPr txBox="1"/>
      </xdr:nvSpPr>
      <xdr:spPr>
        <a:xfrm>
          <a:off x="5221605" y="314325"/>
          <a:ext cx="6427470" cy="571500"/>
        </a:xfrm>
        <a:prstGeom prst="rect">
          <a:avLst/>
        </a:prstGeom>
        <a:noFill/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400" b="0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RUB A DUB HOT TUB - TTM P</a:t>
          </a:r>
          <a:r>
            <a:rPr lang="en-US" sz="2400" b="0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rofit and Loss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409575</xdr:colOff>
      <xdr:row>0</xdr:row>
      <xdr:rowOff>723900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C81F675-12C5-42AE-B194-4E613399F5F0}"/>
            </a:ext>
            <a:ext uri="{147F2762-F138-4A5C-976F-8EAC2B608ADB}">
              <a16:predDERef xmlns:a16="http://schemas.microsoft.com/office/drawing/2014/main" pred="{DC0AB459-5046-4EF6-B0D8-28321F05B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1049655" cy="723900"/>
        </a:xfrm>
        <a:prstGeom prst="rect">
          <a:avLst/>
        </a:prstGeom>
      </xdr:spPr>
    </xdr:pic>
    <xdr:clientData/>
  </xdr:twoCellAnchor>
  <xdr:twoCellAnchor>
    <xdr:from>
      <xdr:col>17</xdr:col>
      <xdr:colOff>47625</xdr:colOff>
      <xdr:row>19</xdr:row>
      <xdr:rowOff>104775</xdr:rowOff>
    </xdr:from>
    <xdr:to>
      <xdr:col>18</xdr:col>
      <xdr:colOff>266700</xdr:colOff>
      <xdr:row>22</xdr:row>
      <xdr:rowOff>0</xdr:rowOff>
    </xdr:to>
    <xdr:cxnSp macro="">
      <xdr:nvCxnSpPr>
        <xdr:cNvPr id="8" name="Straight Arrow Connector 3">
          <a:extLst>
            <a:ext uri="{FF2B5EF4-FFF2-40B4-BE49-F238E27FC236}">
              <a16:creationId xmlns:a16="http://schemas.microsoft.com/office/drawing/2014/main" id="{B8FE9399-4D10-45CE-8A27-BB15589BA713}"/>
            </a:ext>
            <a:ext uri="{147F2762-F138-4A5C-976F-8EAC2B608ADB}">
              <a16:predDERef xmlns:a16="http://schemas.microsoft.com/office/drawing/2014/main" pred="{A6E801D0-9DAA-8D51-9F04-58191956A812}"/>
            </a:ext>
          </a:extLst>
        </xdr:cNvPr>
        <xdr:cNvCxnSpPr>
          <a:cxnSpLocks/>
        </xdr:cNvCxnSpPr>
      </xdr:nvCxnSpPr>
      <xdr:spPr>
        <a:xfrm flipH="1" flipV="1">
          <a:off x="15264765" y="4036695"/>
          <a:ext cx="264795" cy="44386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18</xdr:row>
      <xdr:rowOff>161925</xdr:rowOff>
    </xdr:from>
    <xdr:to>
      <xdr:col>23</xdr:col>
      <xdr:colOff>123825</xdr:colOff>
      <xdr:row>24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7FF40F6-D348-4FB3-B8FA-46FA39C646CE}"/>
            </a:ext>
            <a:ext uri="{147F2762-F138-4A5C-976F-8EAC2B608ADB}">
              <a16:predDERef xmlns:a16="http://schemas.microsoft.com/office/drawing/2014/main" pred="{9FD55450-5FD8-423D-A5BE-FB41949F0A9D}"/>
            </a:ext>
          </a:extLst>
        </xdr:cNvPr>
        <xdr:cNvSpPr txBox="1"/>
      </xdr:nvSpPr>
      <xdr:spPr>
        <a:xfrm>
          <a:off x="15262860" y="3910965"/>
          <a:ext cx="4078605" cy="9353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Gross Margin formula is:</a:t>
          </a:r>
          <a:endParaRPr lang="en-US" sz="1800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 (</a:t>
          </a:r>
          <a:r>
            <a:rPr lang="en-US" sz="180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Gross Profit</a:t>
          </a:r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/ Total Revenue) * 100 </a:t>
          </a:r>
        </a:p>
      </xdr:txBody>
    </xdr:sp>
    <xdr:clientData/>
  </xdr:twoCellAnchor>
  <xdr:twoCellAnchor>
    <xdr:from>
      <xdr:col>18</xdr:col>
      <xdr:colOff>0</xdr:colOff>
      <xdr:row>12</xdr:row>
      <xdr:rowOff>142875</xdr:rowOff>
    </xdr:from>
    <xdr:to>
      <xdr:col>23</xdr:col>
      <xdr:colOff>504825</xdr:colOff>
      <xdr:row>17</xdr:row>
      <xdr:rowOff>161925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B5A826F-2533-4C0D-A34C-97BF8F057E5C}"/>
            </a:ext>
            <a:ext uri="{147F2762-F138-4A5C-976F-8EAC2B608ADB}">
              <a16:predDERef xmlns:a16="http://schemas.microsoft.com/office/drawing/2014/main" pred="{A5DB8B15-267E-43F8-8866-8AEE833A57C3}"/>
            </a:ext>
          </a:extLst>
        </xdr:cNvPr>
        <xdr:cNvSpPr txBox="1"/>
      </xdr:nvSpPr>
      <xdr:spPr>
        <a:xfrm>
          <a:off x="15262860" y="2794635"/>
          <a:ext cx="445960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Gross </a:t>
          </a:r>
          <a:r>
            <a:rPr lang="en-US" sz="24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Profit</a:t>
          </a:r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formula is:</a:t>
          </a:r>
          <a:endParaRPr lang="en-US" sz="1800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 (</a:t>
          </a:r>
          <a:r>
            <a:rPr lang="en-US" sz="18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Total Sales - Total Cost of Goods Sold</a:t>
          </a:r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)  </a:t>
          </a:r>
        </a:p>
      </xdr:txBody>
    </xdr:sp>
    <xdr:clientData/>
  </xdr:twoCellAnchor>
  <xdr:twoCellAnchor>
    <xdr:from>
      <xdr:col>18</xdr:col>
      <xdr:colOff>0</xdr:colOff>
      <xdr:row>73</xdr:row>
      <xdr:rowOff>9525</xdr:rowOff>
    </xdr:from>
    <xdr:to>
      <xdr:col>22</xdr:col>
      <xdr:colOff>247650</xdr:colOff>
      <xdr:row>77</xdr:row>
      <xdr:rowOff>171450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8B1A496-8CB1-4E67-A918-B750E15EC707}"/>
            </a:ext>
            <a:ext uri="{147F2762-F138-4A5C-976F-8EAC2B608ADB}">
              <a16:predDERef xmlns:a16="http://schemas.microsoft.com/office/drawing/2014/main" pred="{03F8149D-766A-40C5-996F-BC31459501EB}"/>
            </a:ext>
          </a:extLst>
        </xdr:cNvPr>
        <xdr:cNvSpPr txBox="1"/>
      </xdr:nvSpPr>
      <xdr:spPr>
        <a:xfrm>
          <a:off x="15262860" y="13816965"/>
          <a:ext cx="3577590" cy="893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Net Profit formula is:</a:t>
          </a:r>
          <a:endParaRPr lang="en-US" sz="1800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 (</a:t>
          </a:r>
          <a:r>
            <a:rPr lang="en-US" sz="180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Gross Profit</a:t>
          </a:r>
          <a:r>
            <a:rPr lang="en-US" sz="18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- Total Expenses)</a:t>
          </a:r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17</xdr:col>
      <xdr:colOff>990600</xdr:colOff>
      <xdr:row>78</xdr:row>
      <xdr:rowOff>104775</xdr:rowOff>
    </xdr:from>
    <xdr:to>
      <xdr:col>26</xdr:col>
      <xdr:colOff>0</xdr:colOff>
      <xdr:row>84</xdr:row>
      <xdr:rowOff>9525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F59DA32-7C71-4A39-AFB8-6E973A7A6F79}"/>
            </a:ext>
            <a:ext uri="{147F2762-F138-4A5C-976F-8EAC2B608ADB}">
              <a16:predDERef xmlns:a16="http://schemas.microsoft.com/office/drawing/2014/main" pred="{4C790876-2FFF-4B4D-A447-8EB201250860}"/>
            </a:ext>
          </a:extLst>
        </xdr:cNvPr>
        <xdr:cNvSpPr txBox="1"/>
      </xdr:nvSpPr>
      <xdr:spPr>
        <a:xfrm>
          <a:off x="15262860" y="14826615"/>
          <a:ext cx="5829300" cy="8343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24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Net Profit</a:t>
          </a:r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Margin </a:t>
          </a:r>
          <a:r>
            <a:rPr lang="en-US" sz="24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Percentage </a:t>
          </a:r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formula is:</a:t>
          </a:r>
          <a:endParaRPr lang="en-US" sz="1800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 (</a:t>
          </a:r>
          <a:r>
            <a:rPr lang="en-US" sz="18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Net</a:t>
          </a:r>
          <a:r>
            <a:rPr lang="en-US" sz="180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Profit</a:t>
          </a:r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/ Total </a:t>
          </a:r>
          <a:r>
            <a:rPr lang="en-US" sz="18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Sales</a:t>
          </a:r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) * 100 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409575</xdr:colOff>
      <xdr:row>0</xdr:row>
      <xdr:rowOff>723900</xdr:rowOff>
    </xdr:to>
    <xdr:pic>
      <xdr:nvPicPr>
        <xdr:cNvPr id="13" name="Picture 10">
          <a:extLst>
            <a:ext uri="{FF2B5EF4-FFF2-40B4-BE49-F238E27FC236}">
              <a16:creationId xmlns:a16="http://schemas.microsoft.com/office/drawing/2014/main" id="{23E2434C-1B30-4FE1-9272-592807B2BA28}"/>
            </a:ext>
            <a:ext uri="{147F2762-F138-4A5C-976F-8EAC2B608ADB}">
              <a16:predDERef xmlns:a16="http://schemas.microsoft.com/office/drawing/2014/main" pred="{114AD0FE-1E15-49ED-841E-9F9C23495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1049655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38100</xdr:colOff>
      <xdr:row>14</xdr:row>
      <xdr:rowOff>161925</xdr:rowOff>
    </xdr:from>
    <xdr:to>
      <xdr:col>59</xdr:col>
      <xdr:colOff>371475</xdr:colOff>
      <xdr:row>18</xdr:row>
      <xdr:rowOff>104775</xdr:rowOff>
    </xdr:to>
    <xdr:cxnSp macro="">
      <xdr:nvCxnSpPr>
        <xdr:cNvPr id="2" name="Straight Arrow Connector 3">
          <a:extLst>
            <a:ext uri="{FF2B5EF4-FFF2-40B4-BE49-F238E27FC236}">
              <a16:creationId xmlns:a16="http://schemas.microsoft.com/office/drawing/2014/main" id="{2D36112B-A85D-4A8D-8E13-CD2AE1E04218}"/>
            </a:ext>
            <a:ext uri="{147F2762-F138-4A5C-976F-8EAC2B608ADB}">
              <a16:predDERef xmlns:a16="http://schemas.microsoft.com/office/drawing/2014/main" pred="{2208DBF5-97FB-4570-BB07-143C716EC4F6}"/>
            </a:ext>
          </a:extLst>
        </xdr:cNvPr>
        <xdr:cNvCxnSpPr>
          <a:cxnSpLocks/>
          <a:extLst>
            <a:ext uri="{5F17804C-33F3-41E3-A699-7DCFA2EF7971}">
              <a16:cxnDERefs xmlns:a16="http://schemas.microsoft.com/office/drawing/2014/main" st="{2208DBF5-97FB-4570-BB07-143C716EC4F6}" end="{00000000-0000-0000-0000-000000000000}"/>
            </a:ext>
          </a:extLst>
        </xdr:cNvCxnSpPr>
      </xdr:nvCxnSpPr>
      <xdr:spPr>
        <a:xfrm flipH="1">
          <a:off x="49156620" y="3179445"/>
          <a:ext cx="958215" cy="67437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44904</xdr:colOff>
      <xdr:row>75</xdr:row>
      <xdr:rowOff>145597</xdr:rowOff>
    </xdr:from>
    <xdr:to>
      <xdr:col>59</xdr:col>
      <xdr:colOff>349704</xdr:colOff>
      <xdr:row>77</xdr:row>
      <xdr:rowOff>104775</xdr:rowOff>
    </xdr:to>
    <xdr:cxnSp macro="">
      <xdr:nvCxnSpPr>
        <xdr:cNvPr id="3" name="Straight Arrow Connector 5">
          <a:extLst>
            <a:ext uri="{FF2B5EF4-FFF2-40B4-BE49-F238E27FC236}">
              <a16:creationId xmlns:a16="http://schemas.microsoft.com/office/drawing/2014/main" id="{9EE51CEA-6F33-495F-A796-2790A2AE0C5A}"/>
            </a:ext>
            <a:ext uri="{147F2762-F138-4A5C-976F-8EAC2B608ADB}">
              <a16:predDERef xmlns:a16="http://schemas.microsoft.com/office/drawing/2014/main" pred="{54157CA3-1DBF-43C0-A8DD-BFEF1F0576A3}"/>
            </a:ext>
          </a:extLst>
        </xdr:cNvPr>
        <xdr:cNvCxnSpPr/>
      </xdr:nvCxnSpPr>
      <xdr:spPr>
        <a:xfrm flipH="1">
          <a:off x="49163424" y="14318797"/>
          <a:ext cx="929640" cy="324938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50347</xdr:colOff>
      <xdr:row>80</xdr:row>
      <xdr:rowOff>89807</xdr:rowOff>
    </xdr:from>
    <xdr:to>
      <xdr:col>59</xdr:col>
      <xdr:colOff>382361</xdr:colOff>
      <xdr:row>82</xdr:row>
      <xdr:rowOff>76200</xdr:rowOff>
    </xdr:to>
    <xdr:cxnSp macro="">
      <xdr:nvCxnSpPr>
        <xdr:cNvPr id="4" name="Straight Arrow Connector 7">
          <a:extLst>
            <a:ext uri="{FF2B5EF4-FFF2-40B4-BE49-F238E27FC236}">
              <a16:creationId xmlns:a16="http://schemas.microsoft.com/office/drawing/2014/main" id="{18B42FFC-131F-415C-B8E8-287FB69EBE9B}"/>
            </a:ext>
            <a:ext uri="{147F2762-F138-4A5C-976F-8EAC2B608ADB}">
              <a16:predDERef xmlns:a16="http://schemas.microsoft.com/office/drawing/2014/main" pred="{50B6455E-82C4-4E35-8D68-9F70CD8AFB0B}"/>
            </a:ext>
          </a:extLst>
        </xdr:cNvPr>
        <xdr:cNvCxnSpPr/>
      </xdr:nvCxnSpPr>
      <xdr:spPr>
        <a:xfrm flipH="1" flipV="1">
          <a:off x="49168867" y="14979287"/>
          <a:ext cx="956854" cy="26071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57</xdr:col>
      <xdr:colOff>895350</xdr:colOff>
      <xdr:row>0</xdr:row>
      <xdr:rowOff>790575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FE0171B2-1A42-4C31-A164-35391C0B7B8B}"/>
            </a:ext>
            <a:ext uri="{147F2762-F138-4A5C-976F-8EAC2B608ADB}">
              <a16:predDERef xmlns:a16="http://schemas.microsoft.com/office/drawing/2014/main" pred="{18037C7F-A43A-47B3-86D0-19B3B94B40F6}"/>
            </a:ext>
          </a:extLst>
        </xdr:cNvPr>
        <xdr:cNvSpPr/>
      </xdr:nvSpPr>
      <xdr:spPr>
        <a:xfrm>
          <a:off x="0" y="0"/>
          <a:ext cx="49053750" cy="790575"/>
        </a:xfrm>
        <a:prstGeom prst="rect">
          <a:avLst/>
        </a:prstGeom>
        <a:solidFill>
          <a:srgbClr val="006298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10</xdr:col>
      <xdr:colOff>466725</xdr:colOff>
      <xdr:row>0</xdr:row>
      <xdr:rowOff>314325</xdr:rowOff>
    </xdr:from>
    <xdr:to>
      <xdr:col>46</xdr:col>
      <xdr:colOff>1095375</xdr:colOff>
      <xdr:row>1</xdr:row>
      <xdr:rowOff>47625</xdr:rowOff>
    </xdr:to>
    <xdr:sp macro="" textlink="">
      <xdr:nvSpPr>
        <xdr:cNvPr id="6" name="TextBox 9">
          <a:extLst>
            <a:ext uri="{FF2B5EF4-FFF2-40B4-BE49-F238E27FC236}">
              <a16:creationId xmlns:a16="http://schemas.microsoft.com/office/drawing/2014/main" id="{A54CF143-3B70-4D8F-9E03-05D8FBFDC733}"/>
            </a:ext>
            <a:ext uri="{147F2762-F138-4A5C-976F-8EAC2B608ADB}">
              <a16:predDERef xmlns:a16="http://schemas.microsoft.com/office/drawing/2014/main" pred="{33CF6932-2EED-4C58-A7F9-E9E17F6CC2B7}"/>
            </a:ext>
          </a:extLst>
        </xdr:cNvPr>
        <xdr:cNvSpPr txBox="1"/>
      </xdr:nvSpPr>
      <xdr:spPr>
        <a:xfrm>
          <a:off x="5191125" y="314325"/>
          <a:ext cx="32815530" cy="571500"/>
        </a:xfrm>
        <a:prstGeom prst="rect">
          <a:avLst/>
        </a:prstGeom>
        <a:noFill/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400" b="0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RUB A DUB HOT TUB - TTM P</a:t>
          </a:r>
          <a:r>
            <a:rPr lang="en-US" sz="2400" b="0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rofit and Loss with ProForma 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552450</xdr:colOff>
      <xdr:row>0</xdr:row>
      <xdr:rowOff>809625</xdr:rowOff>
    </xdr:to>
    <xdr:pic>
      <xdr:nvPicPr>
        <xdr:cNvPr id="7" name="Picture 10">
          <a:extLst>
            <a:ext uri="{FF2B5EF4-FFF2-40B4-BE49-F238E27FC236}">
              <a16:creationId xmlns:a16="http://schemas.microsoft.com/office/drawing/2014/main" id="{21242436-650A-45D2-B86C-42010A18A632}"/>
            </a:ext>
            <a:ext uri="{147F2762-F138-4A5C-976F-8EAC2B608ADB}">
              <a16:predDERef xmlns:a16="http://schemas.microsoft.com/office/drawing/2014/main" pred="{138D241A-EF67-4FC9-BCE0-AC2E3F823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1162050" cy="809625"/>
        </a:xfrm>
        <a:prstGeom prst="rect">
          <a:avLst/>
        </a:prstGeom>
      </xdr:spPr>
    </xdr:pic>
    <xdr:clientData/>
  </xdr:twoCellAnchor>
  <xdr:twoCellAnchor>
    <xdr:from>
      <xdr:col>58</xdr:col>
      <xdr:colOff>66675</xdr:colOff>
      <xdr:row>19</xdr:row>
      <xdr:rowOff>76200</xdr:rowOff>
    </xdr:from>
    <xdr:to>
      <xdr:col>59</xdr:col>
      <xdr:colOff>400050</xdr:colOff>
      <xdr:row>21</xdr:row>
      <xdr:rowOff>161925</xdr:rowOff>
    </xdr:to>
    <xdr:cxnSp macro="">
      <xdr:nvCxnSpPr>
        <xdr:cNvPr id="8" name="Straight Arrow Connector 3">
          <a:extLst>
            <a:ext uri="{FF2B5EF4-FFF2-40B4-BE49-F238E27FC236}">
              <a16:creationId xmlns:a16="http://schemas.microsoft.com/office/drawing/2014/main" id="{707C00D1-131F-40A7-A045-D9FD3EA2DEDD}"/>
            </a:ext>
            <a:ext uri="{147F2762-F138-4A5C-976F-8EAC2B608ADB}">
              <a16:predDERef xmlns:a16="http://schemas.microsoft.com/office/drawing/2014/main" pred="{AECEC7E0-F5F8-408D-8FD2-2CB826788736}"/>
            </a:ext>
          </a:extLst>
        </xdr:cNvPr>
        <xdr:cNvCxnSpPr>
          <a:cxnSpLocks/>
        </xdr:cNvCxnSpPr>
      </xdr:nvCxnSpPr>
      <xdr:spPr>
        <a:xfrm flipH="1" flipV="1">
          <a:off x="49185195" y="4008120"/>
          <a:ext cx="958215" cy="45148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400050</xdr:colOff>
      <xdr:row>19</xdr:row>
      <xdr:rowOff>47625</xdr:rowOff>
    </xdr:from>
    <xdr:to>
      <xdr:col>66</xdr:col>
      <xdr:colOff>104775</xdr:colOff>
      <xdr:row>24</xdr:row>
      <xdr:rowOff>76200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31D3250A-3A45-43CD-BC58-7AA18A4CB08A}"/>
            </a:ext>
            <a:ext uri="{147F2762-F138-4A5C-976F-8EAC2B608ADB}">
              <a16:predDERef xmlns:a16="http://schemas.microsoft.com/office/drawing/2014/main" pred="{BCEB7A94-D43E-4D7B-B015-A8E8D072A1C1}"/>
            </a:ext>
          </a:extLst>
        </xdr:cNvPr>
        <xdr:cNvSpPr txBox="1"/>
      </xdr:nvSpPr>
      <xdr:spPr>
        <a:xfrm>
          <a:off x="50143410" y="3979545"/>
          <a:ext cx="407860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Gross Margin formula is:</a:t>
          </a:r>
          <a:endParaRPr lang="en-US" sz="1800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 (</a:t>
          </a:r>
          <a:r>
            <a:rPr lang="en-US" sz="180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Gross Profit</a:t>
          </a:r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/ Total Revenue) * 100 </a:t>
          </a:r>
        </a:p>
      </xdr:txBody>
    </xdr:sp>
    <xdr:clientData/>
  </xdr:twoCellAnchor>
  <xdr:twoCellAnchor>
    <xdr:from>
      <xdr:col>59</xdr:col>
      <xdr:colOff>381000</xdr:colOff>
      <xdr:row>12</xdr:row>
      <xdr:rowOff>114300</xdr:rowOff>
    </xdr:from>
    <xdr:to>
      <xdr:col>66</xdr:col>
      <xdr:colOff>466725</xdr:colOff>
      <xdr:row>17</xdr:row>
      <xdr:rowOff>133350</xdr:rowOff>
    </xdr:to>
    <xdr:sp macro="" textlink="">
      <xdr:nvSpPr>
        <xdr:cNvPr id="10" name="TextBox 12">
          <a:extLst>
            <a:ext uri="{FF2B5EF4-FFF2-40B4-BE49-F238E27FC236}">
              <a16:creationId xmlns:a16="http://schemas.microsoft.com/office/drawing/2014/main" id="{AB068848-EBB9-4638-A9EE-417E021C591C}"/>
            </a:ext>
            <a:ext uri="{147F2762-F138-4A5C-976F-8EAC2B608ADB}">
              <a16:predDERef xmlns:a16="http://schemas.microsoft.com/office/drawing/2014/main" pred="{20012F23-D599-41BE-AB55-CA2073FDC26C}"/>
            </a:ext>
          </a:extLst>
        </xdr:cNvPr>
        <xdr:cNvSpPr txBox="1"/>
      </xdr:nvSpPr>
      <xdr:spPr>
        <a:xfrm>
          <a:off x="50124360" y="2766060"/>
          <a:ext cx="445960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Gross </a:t>
          </a:r>
          <a:r>
            <a:rPr lang="en-US" sz="24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Profit</a:t>
          </a:r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formula is:</a:t>
          </a:r>
          <a:endParaRPr lang="en-US" sz="1800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 (</a:t>
          </a:r>
          <a:r>
            <a:rPr lang="en-US" sz="18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Total Sales - Total Cost of Goods Sold</a:t>
          </a:r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)  </a:t>
          </a:r>
        </a:p>
      </xdr:txBody>
    </xdr:sp>
    <xdr:clientData/>
  </xdr:twoCellAnchor>
  <xdr:twoCellAnchor>
    <xdr:from>
      <xdr:col>59</xdr:col>
      <xdr:colOff>361950</xdr:colOff>
      <xdr:row>73</xdr:row>
      <xdr:rowOff>57150</xdr:rowOff>
    </xdr:from>
    <xdr:to>
      <xdr:col>65</xdr:col>
      <xdr:colOff>190500</xdr:colOff>
      <xdr:row>78</xdr:row>
      <xdr:rowOff>28575</xdr:rowOff>
    </xdr:to>
    <xdr:sp macro="" textlink="">
      <xdr:nvSpPr>
        <xdr:cNvPr id="11" name="TextBox 13">
          <a:extLst>
            <a:ext uri="{FF2B5EF4-FFF2-40B4-BE49-F238E27FC236}">
              <a16:creationId xmlns:a16="http://schemas.microsoft.com/office/drawing/2014/main" id="{782F75CF-DDF8-4DE2-8E85-E4FF6AB00F5D}"/>
            </a:ext>
            <a:ext uri="{147F2762-F138-4A5C-976F-8EAC2B608ADB}">
              <a16:predDERef xmlns:a16="http://schemas.microsoft.com/office/drawing/2014/main" pred="{0478306E-EC90-429F-A724-22FEA083FCA9}"/>
            </a:ext>
          </a:extLst>
        </xdr:cNvPr>
        <xdr:cNvSpPr txBox="1"/>
      </xdr:nvSpPr>
      <xdr:spPr>
        <a:xfrm>
          <a:off x="50105310" y="13864590"/>
          <a:ext cx="3577590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Net Profit formula is:</a:t>
          </a:r>
          <a:endParaRPr lang="en-US" sz="1800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 (</a:t>
          </a:r>
          <a:r>
            <a:rPr lang="en-US" sz="180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Gross Profit</a:t>
          </a:r>
          <a:r>
            <a:rPr lang="en-US" sz="18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- Total Expenses)</a:t>
          </a:r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59</xdr:col>
      <xdr:colOff>371475</xdr:colOff>
      <xdr:row>78</xdr:row>
      <xdr:rowOff>114300</xdr:rowOff>
    </xdr:from>
    <xdr:to>
      <xdr:col>68</xdr:col>
      <xdr:colOff>561975</xdr:colOff>
      <xdr:row>85</xdr:row>
      <xdr:rowOff>19050</xdr:rowOff>
    </xdr:to>
    <xdr:sp macro="" textlink="">
      <xdr:nvSpPr>
        <xdr:cNvPr id="12" name="TextBox 14">
          <a:extLst>
            <a:ext uri="{FF2B5EF4-FFF2-40B4-BE49-F238E27FC236}">
              <a16:creationId xmlns:a16="http://schemas.microsoft.com/office/drawing/2014/main" id="{2A55756C-F8E2-4FD2-9D54-700CDD0042A3}"/>
            </a:ext>
            <a:ext uri="{147F2762-F138-4A5C-976F-8EAC2B608ADB}">
              <a16:predDERef xmlns:a16="http://schemas.microsoft.com/office/drawing/2014/main" pred="{84169659-A158-42D5-BE7C-0A2A1DF5C5B9}"/>
            </a:ext>
          </a:extLst>
        </xdr:cNvPr>
        <xdr:cNvSpPr txBox="1"/>
      </xdr:nvSpPr>
      <xdr:spPr>
        <a:xfrm>
          <a:off x="50114835" y="14836140"/>
          <a:ext cx="5814060" cy="910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24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Net Profit</a:t>
          </a:r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Margin </a:t>
          </a:r>
          <a:r>
            <a:rPr lang="en-US" sz="24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Percentage </a:t>
          </a:r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formula is:</a:t>
          </a:r>
          <a:endParaRPr lang="en-US" sz="1800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 (</a:t>
          </a:r>
          <a:r>
            <a:rPr lang="en-US" sz="18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Net</a:t>
          </a:r>
          <a:r>
            <a:rPr lang="en-US" sz="180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Profit</a:t>
          </a:r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/ Total </a:t>
          </a:r>
          <a:r>
            <a:rPr lang="en-US" sz="18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Sales</a:t>
          </a:r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) * 100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14</xdr:row>
      <xdr:rowOff>152400</xdr:rowOff>
    </xdr:from>
    <xdr:to>
      <xdr:col>18</xdr:col>
      <xdr:colOff>257175</xdr:colOff>
      <xdr:row>18</xdr:row>
      <xdr:rowOff>95250</xdr:rowOff>
    </xdr:to>
    <xdr:cxnSp macro="">
      <xdr:nvCxnSpPr>
        <xdr:cNvPr id="2" name="Straight Arrow Connector 3">
          <a:extLst>
            <a:ext uri="{FF2B5EF4-FFF2-40B4-BE49-F238E27FC236}">
              <a16:creationId xmlns:a16="http://schemas.microsoft.com/office/drawing/2014/main" id="{15116B7A-BCBC-4C73-8EB7-EEEBFBEABB43}"/>
            </a:ext>
            <a:ext uri="{147F2762-F138-4A5C-976F-8EAC2B608ADB}">
              <a16:predDERef xmlns:a16="http://schemas.microsoft.com/office/drawing/2014/main" pred="{2208DBF5-97FB-4570-BB07-143C716EC4F6}"/>
            </a:ext>
          </a:extLst>
        </xdr:cNvPr>
        <xdr:cNvCxnSpPr>
          <a:cxnSpLocks/>
          <a:extLst>
            <a:ext uri="{5F17804C-33F3-41E3-A699-7DCFA2EF7971}">
              <a16:cxnDERefs xmlns:a16="http://schemas.microsoft.com/office/drawing/2014/main" st="{2208DBF5-97FB-4570-BB07-143C716EC4F6}" end="{00000000-0000-0000-0000-000000000000}"/>
            </a:ext>
          </a:extLst>
        </xdr:cNvCxnSpPr>
      </xdr:nvCxnSpPr>
      <xdr:spPr>
        <a:xfrm flipH="1">
          <a:off x="15438120" y="3169920"/>
          <a:ext cx="965835" cy="67437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54429</xdr:colOff>
      <xdr:row>75</xdr:row>
      <xdr:rowOff>136072</xdr:rowOff>
    </xdr:from>
    <xdr:to>
      <xdr:col>18</xdr:col>
      <xdr:colOff>244929</xdr:colOff>
      <xdr:row>77</xdr:row>
      <xdr:rowOff>95250</xdr:rowOff>
    </xdr:to>
    <xdr:cxnSp macro="">
      <xdr:nvCxnSpPr>
        <xdr:cNvPr id="3" name="Straight Arrow Connector 5">
          <a:extLst>
            <a:ext uri="{FF2B5EF4-FFF2-40B4-BE49-F238E27FC236}">
              <a16:creationId xmlns:a16="http://schemas.microsoft.com/office/drawing/2014/main" id="{F8171954-2D56-48EF-A245-65200D769C84}"/>
            </a:ext>
            <a:ext uri="{147F2762-F138-4A5C-976F-8EAC2B608ADB}">
              <a16:predDERef xmlns:a16="http://schemas.microsoft.com/office/drawing/2014/main" pred="{A0BE68DD-6845-447D-AF09-15F1B110BF01}"/>
            </a:ext>
          </a:extLst>
        </xdr:cNvPr>
        <xdr:cNvCxnSpPr/>
      </xdr:nvCxnSpPr>
      <xdr:spPr>
        <a:xfrm flipH="1">
          <a:off x="15454449" y="14309272"/>
          <a:ext cx="937260" cy="324938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40822</xdr:colOff>
      <xdr:row>78</xdr:row>
      <xdr:rowOff>108857</xdr:rowOff>
    </xdr:from>
    <xdr:to>
      <xdr:col>18</xdr:col>
      <xdr:colOff>258536</xdr:colOff>
      <xdr:row>81</xdr:row>
      <xdr:rowOff>95250</xdr:rowOff>
    </xdr:to>
    <xdr:cxnSp macro="">
      <xdr:nvCxnSpPr>
        <xdr:cNvPr id="4" name="Straight Arrow Connector 7">
          <a:extLst>
            <a:ext uri="{FF2B5EF4-FFF2-40B4-BE49-F238E27FC236}">
              <a16:creationId xmlns:a16="http://schemas.microsoft.com/office/drawing/2014/main" id="{ADA52D48-FA48-489C-AED3-29041FCFA0BD}"/>
            </a:ext>
            <a:ext uri="{147F2762-F138-4A5C-976F-8EAC2B608ADB}">
              <a16:predDERef xmlns:a16="http://schemas.microsoft.com/office/drawing/2014/main" pred="{FC3F16BE-3A3D-42F7-8711-E363298D4257}"/>
            </a:ext>
          </a:extLst>
        </xdr:cNvPr>
        <xdr:cNvCxnSpPr/>
      </xdr:nvCxnSpPr>
      <xdr:spPr>
        <a:xfrm flipH="1" flipV="1">
          <a:off x="15440842" y="14830697"/>
          <a:ext cx="964474" cy="35215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9525</xdr:rowOff>
    </xdr:from>
    <xdr:to>
      <xdr:col>15</xdr:col>
      <xdr:colOff>1144681</xdr:colOff>
      <xdr:row>0</xdr:row>
      <xdr:rowOff>752475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49AA56B5-2367-4024-8045-FA40674A9C07}"/>
            </a:ext>
            <a:ext uri="{147F2762-F138-4A5C-976F-8EAC2B608ADB}">
              <a16:predDERef xmlns:a16="http://schemas.microsoft.com/office/drawing/2014/main" pred="{54BD62DD-BF05-46E2-8C57-C7F2219B77E5}"/>
            </a:ext>
          </a:extLst>
        </xdr:cNvPr>
        <xdr:cNvSpPr/>
      </xdr:nvSpPr>
      <xdr:spPr>
        <a:xfrm>
          <a:off x="0" y="9525"/>
          <a:ext cx="15355981" cy="742950"/>
        </a:xfrm>
        <a:prstGeom prst="rect">
          <a:avLst/>
        </a:prstGeom>
        <a:solidFill>
          <a:srgbClr val="006298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</xdr:col>
      <xdr:colOff>466725</xdr:colOff>
      <xdr:row>0</xdr:row>
      <xdr:rowOff>314325</xdr:rowOff>
    </xdr:from>
    <xdr:to>
      <xdr:col>11</xdr:col>
      <xdr:colOff>600075</xdr:colOff>
      <xdr:row>1</xdr:row>
      <xdr:rowOff>47625</xdr:rowOff>
    </xdr:to>
    <xdr:sp macro="" textlink="">
      <xdr:nvSpPr>
        <xdr:cNvPr id="6" name="TextBox 9">
          <a:extLst>
            <a:ext uri="{FF2B5EF4-FFF2-40B4-BE49-F238E27FC236}">
              <a16:creationId xmlns:a16="http://schemas.microsoft.com/office/drawing/2014/main" id="{B3F7A0F3-39A7-4E45-8271-E3E11C9604AE}"/>
            </a:ext>
            <a:ext uri="{147F2762-F138-4A5C-976F-8EAC2B608ADB}">
              <a16:predDERef xmlns:a16="http://schemas.microsoft.com/office/drawing/2014/main" pred="{7E72B65A-E739-42B3-97C2-3A706A789DB2}"/>
            </a:ext>
          </a:extLst>
        </xdr:cNvPr>
        <xdr:cNvSpPr txBox="1"/>
      </xdr:nvSpPr>
      <xdr:spPr>
        <a:xfrm>
          <a:off x="5633085" y="314325"/>
          <a:ext cx="6427470" cy="571500"/>
        </a:xfrm>
        <a:prstGeom prst="rect">
          <a:avLst/>
        </a:prstGeom>
        <a:noFill/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400" b="0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RUB A DUB HOT TUB - TTM P</a:t>
          </a:r>
          <a:r>
            <a:rPr lang="en-US" sz="2400" b="0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rofit and Loss</a:t>
          </a:r>
        </a:p>
      </xdr:txBody>
    </xdr:sp>
    <xdr:clientData/>
  </xdr:twoCellAnchor>
  <xdr:oneCellAnchor>
    <xdr:from>
      <xdr:col>0</xdr:col>
      <xdr:colOff>76200</xdr:colOff>
      <xdr:row>0</xdr:row>
      <xdr:rowOff>0</xdr:rowOff>
    </xdr:from>
    <xdr:ext cx="1049991" cy="723900"/>
    <xdr:pic>
      <xdr:nvPicPr>
        <xdr:cNvPr id="7" name="Picture 10">
          <a:extLst>
            <a:ext uri="{FF2B5EF4-FFF2-40B4-BE49-F238E27FC236}">
              <a16:creationId xmlns:a16="http://schemas.microsoft.com/office/drawing/2014/main" id="{66F55DEA-4736-4705-A83B-119F909F84F0}"/>
            </a:ext>
            <a:ext uri="{147F2762-F138-4A5C-976F-8EAC2B608ADB}">
              <a16:predDERef xmlns:a16="http://schemas.microsoft.com/office/drawing/2014/main" pred="{47AAB63F-576E-4999-9D8B-8BC0E333A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1049991" cy="723900"/>
        </a:xfrm>
        <a:prstGeom prst="rect">
          <a:avLst/>
        </a:prstGeom>
      </xdr:spPr>
    </xdr:pic>
    <xdr:clientData/>
  </xdr:oneCellAnchor>
  <xdr:twoCellAnchor>
    <xdr:from>
      <xdr:col>17</xdr:col>
      <xdr:colOff>47625</xdr:colOff>
      <xdr:row>19</xdr:row>
      <xdr:rowOff>104775</xdr:rowOff>
    </xdr:from>
    <xdr:to>
      <xdr:col>18</xdr:col>
      <xdr:colOff>266700</xdr:colOff>
      <xdr:row>22</xdr:row>
      <xdr:rowOff>0</xdr:rowOff>
    </xdr:to>
    <xdr:cxnSp macro="">
      <xdr:nvCxnSpPr>
        <xdr:cNvPr id="8" name="Straight Arrow Connector 3">
          <a:extLst>
            <a:ext uri="{FF2B5EF4-FFF2-40B4-BE49-F238E27FC236}">
              <a16:creationId xmlns:a16="http://schemas.microsoft.com/office/drawing/2014/main" id="{86ACFF77-9CC2-4A3C-8C3F-2BDE2D17A8E4}"/>
            </a:ext>
            <a:ext uri="{147F2762-F138-4A5C-976F-8EAC2B608ADB}">
              <a16:predDERef xmlns:a16="http://schemas.microsoft.com/office/drawing/2014/main" pred="{76D1605A-51C5-4C9E-A601-72DA6AEF8573}"/>
            </a:ext>
          </a:extLst>
        </xdr:cNvPr>
        <xdr:cNvCxnSpPr>
          <a:cxnSpLocks/>
        </xdr:cNvCxnSpPr>
      </xdr:nvCxnSpPr>
      <xdr:spPr>
        <a:xfrm flipH="1" flipV="1">
          <a:off x="15447645" y="4036695"/>
          <a:ext cx="965835" cy="44386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18</xdr:row>
      <xdr:rowOff>161925</xdr:rowOff>
    </xdr:from>
    <xdr:to>
      <xdr:col>23</xdr:col>
      <xdr:colOff>123825</xdr:colOff>
      <xdr:row>24</xdr:row>
      <xdr:rowOff>0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540ADC0B-E61D-4BF2-83DE-4ED3AC0EA4B9}"/>
            </a:ext>
            <a:ext uri="{147F2762-F138-4A5C-976F-8EAC2B608ADB}">
              <a16:predDERef xmlns:a16="http://schemas.microsoft.com/office/drawing/2014/main" pred="{756E7940-020B-4A59-861D-256AE6E357A3}"/>
            </a:ext>
          </a:extLst>
        </xdr:cNvPr>
        <xdr:cNvSpPr txBox="1"/>
      </xdr:nvSpPr>
      <xdr:spPr>
        <a:xfrm>
          <a:off x="16146780" y="3910965"/>
          <a:ext cx="4078605" cy="9353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Gross Margin formula is:</a:t>
          </a:r>
          <a:endParaRPr lang="en-US" sz="1800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 (</a:t>
          </a:r>
          <a:r>
            <a:rPr lang="en-US" sz="180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Gross Profit</a:t>
          </a:r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/ Total Revenue) * 100 </a:t>
          </a:r>
        </a:p>
      </xdr:txBody>
    </xdr:sp>
    <xdr:clientData/>
  </xdr:twoCellAnchor>
  <xdr:twoCellAnchor>
    <xdr:from>
      <xdr:col>18</xdr:col>
      <xdr:colOff>0</xdr:colOff>
      <xdr:row>12</xdr:row>
      <xdr:rowOff>142875</xdr:rowOff>
    </xdr:from>
    <xdr:to>
      <xdr:col>23</xdr:col>
      <xdr:colOff>504825</xdr:colOff>
      <xdr:row>17</xdr:row>
      <xdr:rowOff>161925</xdr:rowOff>
    </xdr:to>
    <xdr:sp macro="" textlink="">
      <xdr:nvSpPr>
        <xdr:cNvPr id="10" name="TextBox 12">
          <a:extLst>
            <a:ext uri="{FF2B5EF4-FFF2-40B4-BE49-F238E27FC236}">
              <a16:creationId xmlns:a16="http://schemas.microsoft.com/office/drawing/2014/main" id="{506BA0F9-E50C-4EA2-B13D-5F00E64EE306}"/>
            </a:ext>
            <a:ext uri="{147F2762-F138-4A5C-976F-8EAC2B608ADB}">
              <a16:predDERef xmlns:a16="http://schemas.microsoft.com/office/drawing/2014/main" pred="{E85636C5-EBF9-41B4-8326-318BBC802ADF}"/>
            </a:ext>
          </a:extLst>
        </xdr:cNvPr>
        <xdr:cNvSpPr txBox="1"/>
      </xdr:nvSpPr>
      <xdr:spPr>
        <a:xfrm>
          <a:off x="16146780" y="2794635"/>
          <a:ext cx="445960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Gross </a:t>
          </a:r>
          <a:r>
            <a:rPr lang="en-US" sz="24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Profit</a:t>
          </a:r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formula is:</a:t>
          </a:r>
          <a:endParaRPr lang="en-US" sz="1800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 (</a:t>
          </a:r>
          <a:r>
            <a:rPr lang="en-US" sz="18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Total Sales - Total Cost of Goods Sold</a:t>
          </a:r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)  </a:t>
          </a:r>
        </a:p>
      </xdr:txBody>
    </xdr:sp>
    <xdr:clientData/>
  </xdr:twoCellAnchor>
  <xdr:twoCellAnchor>
    <xdr:from>
      <xdr:col>18</xdr:col>
      <xdr:colOff>0</xdr:colOff>
      <xdr:row>73</xdr:row>
      <xdr:rowOff>9525</xdr:rowOff>
    </xdr:from>
    <xdr:to>
      <xdr:col>22</xdr:col>
      <xdr:colOff>247650</xdr:colOff>
      <xdr:row>77</xdr:row>
      <xdr:rowOff>171450</xdr:rowOff>
    </xdr:to>
    <xdr:sp macro="" textlink="">
      <xdr:nvSpPr>
        <xdr:cNvPr id="11" name="TextBox 13">
          <a:extLst>
            <a:ext uri="{FF2B5EF4-FFF2-40B4-BE49-F238E27FC236}">
              <a16:creationId xmlns:a16="http://schemas.microsoft.com/office/drawing/2014/main" id="{9A3DA25B-953A-4E09-BFC1-68B18C863CBD}"/>
            </a:ext>
            <a:ext uri="{147F2762-F138-4A5C-976F-8EAC2B608ADB}">
              <a16:predDERef xmlns:a16="http://schemas.microsoft.com/office/drawing/2014/main" pred="{C2A4DDEA-9EE6-4BEB-8169-F1C75452D673}"/>
            </a:ext>
          </a:extLst>
        </xdr:cNvPr>
        <xdr:cNvSpPr txBox="1"/>
      </xdr:nvSpPr>
      <xdr:spPr>
        <a:xfrm>
          <a:off x="16146780" y="13816965"/>
          <a:ext cx="3577590" cy="893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Net Profit formula is:</a:t>
          </a:r>
          <a:endParaRPr lang="en-US" sz="1800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 (</a:t>
          </a:r>
          <a:r>
            <a:rPr lang="en-US" sz="180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Gross Profit</a:t>
          </a:r>
          <a:r>
            <a:rPr lang="en-US" sz="18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- Total Expenses)</a:t>
          </a:r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17</xdr:col>
      <xdr:colOff>990600</xdr:colOff>
      <xdr:row>78</xdr:row>
      <xdr:rowOff>104775</xdr:rowOff>
    </xdr:from>
    <xdr:to>
      <xdr:col>26</xdr:col>
      <xdr:colOff>0</xdr:colOff>
      <xdr:row>84</xdr:row>
      <xdr:rowOff>9525</xdr:rowOff>
    </xdr:to>
    <xdr:sp macro="" textlink="">
      <xdr:nvSpPr>
        <xdr:cNvPr id="12" name="TextBox 14">
          <a:extLst>
            <a:ext uri="{FF2B5EF4-FFF2-40B4-BE49-F238E27FC236}">
              <a16:creationId xmlns:a16="http://schemas.microsoft.com/office/drawing/2014/main" id="{35BD6819-388A-4134-9E38-D5A195AC5D97}"/>
            </a:ext>
            <a:ext uri="{147F2762-F138-4A5C-976F-8EAC2B608ADB}">
              <a16:predDERef xmlns:a16="http://schemas.microsoft.com/office/drawing/2014/main" pred="{1C2B062D-42C0-4CFB-ADA3-C3CB230B2E17}"/>
            </a:ext>
          </a:extLst>
        </xdr:cNvPr>
        <xdr:cNvSpPr txBox="1"/>
      </xdr:nvSpPr>
      <xdr:spPr>
        <a:xfrm>
          <a:off x="16146780" y="14826615"/>
          <a:ext cx="5829300" cy="8343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24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Net Profit</a:t>
          </a:r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Margin </a:t>
          </a:r>
          <a:r>
            <a:rPr lang="en-US" sz="24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Percentage </a:t>
          </a:r>
          <a:r>
            <a:rPr lang="en-US" sz="24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formula is:</a:t>
          </a:r>
          <a:endParaRPr lang="en-US" sz="1800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 (</a:t>
          </a:r>
          <a:r>
            <a:rPr lang="en-US" sz="18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Net</a:t>
          </a:r>
          <a:r>
            <a:rPr lang="en-US" sz="180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Profit</a:t>
          </a:r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 / Total </a:t>
          </a:r>
          <a:r>
            <a:rPr lang="en-US" sz="1800" b="0" i="0" u="none" strike="noStrike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Sales</a:t>
          </a:r>
          <a:r>
            <a:rPr lang="en-US" sz="18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) * 100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otenaypeaks-my.sharepoint.com/personal/kim_bbaprogram_ca/Documents/Documents/FLP%20Spring%202025%20Drafts/Session%203%20Resources/FLP%20S3%20Examples.xlsx" TargetMode="External"/><Relationship Id="rId1" Type="http://schemas.openxmlformats.org/officeDocument/2006/relationships/externalLinkPath" Target="FLP%20S3%20Examp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Sheet"/>
      <sheetName val="Annual P&amp;L - Basic"/>
      <sheetName val="Updated Annual P&amp;L - SC &amp; COA"/>
      <sheetName val="TTM Original - Good"/>
      <sheetName val="TTM Orignal - With Levers"/>
      <sheetName val="TTM Orignal - Units and BE"/>
      <sheetName val="TTM Orignal - Levers for Months"/>
      <sheetName val="TTM - 9 Mths Mess - 3 Mths Good"/>
      <sheetName val="NOTES"/>
    </sheetNames>
    <sheetDataSet>
      <sheetData sheetId="0"/>
      <sheetData sheetId="1"/>
      <sheetData sheetId="2"/>
      <sheetData sheetId="3">
        <row r="5">
          <cell r="P5">
            <v>786499.35</v>
          </cell>
        </row>
        <row r="6">
          <cell r="P6">
            <v>145199.88</v>
          </cell>
        </row>
        <row r="7">
          <cell r="P7">
            <v>108899.91</v>
          </cell>
        </row>
        <row r="8">
          <cell r="P8">
            <v>169401</v>
          </cell>
        </row>
        <row r="13">
          <cell r="P13">
            <v>401300</v>
          </cell>
        </row>
        <row r="14">
          <cell r="P14">
            <v>46670</v>
          </cell>
        </row>
        <row r="15">
          <cell r="P15">
            <v>17500</v>
          </cell>
        </row>
        <row r="16">
          <cell r="P16">
            <v>71999.71638819536</v>
          </cell>
        </row>
        <row r="17">
          <cell r="P17">
            <v>10000.000000000002</v>
          </cell>
        </row>
      </sheetData>
      <sheetData sheetId="4">
        <row r="5">
          <cell r="C5">
            <v>82940</v>
          </cell>
          <cell r="D5">
            <v>74230</v>
          </cell>
          <cell r="E5">
            <v>64090</v>
          </cell>
          <cell r="F5">
            <v>56225.000000000007</v>
          </cell>
          <cell r="G5">
            <v>44135</v>
          </cell>
          <cell r="H5">
            <v>51090</v>
          </cell>
          <cell r="I5">
            <v>49660</v>
          </cell>
          <cell r="J5">
            <v>57590</v>
          </cell>
          <cell r="K5">
            <v>59995</v>
          </cell>
          <cell r="L5">
            <v>87880</v>
          </cell>
          <cell r="M5">
            <v>82940</v>
          </cell>
          <cell r="N5">
            <v>75724.350000000006</v>
          </cell>
        </row>
        <row r="6">
          <cell r="C6">
            <v>15312</v>
          </cell>
          <cell r="D6">
            <v>13704</v>
          </cell>
          <cell r="E6">
            <v>11832</v>
          </cell>
          <cell r="F6">
            <v>10380</v>
          </cell>
          <cell r="G6">
            <v>8148</v>
          </cell>
          <cell r="H6">
            <v>9432</v>
          </cell>
          <cell r="I6">
            <v>9168</v>
          </cell>
          <cell r="J6">
            <v>10632</v>
          </cell>
          <cell r="K6">
            <v>11076</v>
          </cell>
          <cell r="L6">
            <v>16224</v>
          </cell>
          <cell r="M6">
            <v>15312</v>
          </cell>
          <cell r="N6">
            <v>13979.880000000003</v>
          </cell>
        </row>
        <row r="7">
          <cell r="C7">
            <v>11484</v>
          </cell>
          <cell r="D7">
            <v>10278</v>
          </cell>
          <cell r="E7">
            <v>8874</v>
          </cell>
          <cell r="F7">
            <v>7785.0000000000009</v>
          </cell>
          <cell r="G7">
            <v>6111</v>
          </cell>
          <cell r="H7">
            <v>7074</v>
          </cell>
          <cell r="I7">
            <v>6876</v>
          </cell>
          <cell r="J7">
            <v>7974</v>
          </cell>
          <cell r="K7">
            <v>8307</v>
          </cell>
          <cell r="L7">
            <v>12168</v>
          </cell>
          <cell r="M7">
            <v>11484</v>
          </cell>
          <cell r="N7">
            <v>10484.91</v>
          </cell>
        </row>
        <row r="8">
          <cell r="C8">
            <v>15202.27</v>
          </cell>
          <cell r="D8">
            <v>14680.33</v>
          </cell>
          <cell r="E8">
            <v>14101.82</v>
          </cell>
          <cell r="F8">
            <v>13506.05</v>
          </cell>
          <cell r="G8">
            <v>12551.17</v>
          </cell>
          <cell r="H8">
            <v>13105.87</v>
          </cell>
          <cell r="I8">
            <v>13401.88</v>
          </cell>
          <cell r="J8">
            <v>13733.07</v>
          </cell>
          <cell r="K8">
            <v>14199.41</v>
          </cell>
          <cell r="L8">
            <v>15028.73</v>
          </cell>
          <cell r="M8">
            <v>14991.25</v>
          </cell>
          <cell r="N8">
            <v>14899.15</v>
          </cell>
        </row>
        <row r="13">
          <cell r="C13">
            <v>42318.944065243028</v>
          </cell>
          <cell r="D13">
            <v>37874.791632059198</v>
          </cell>
          <cell r="E13">
            <v>32701.002232233252</v>
          </cell>
          <cell r="F13">
            <v>28687.998915701588</v>
          </cell>
          <cell r="G13">
            <v>22519.250015909103</v>
          </cell>
          <cell r="H13">
            <v>26067.938899123055</v>
          </cell>
          <cell r="I13">
            <v>25338.301932480936</v>
          </cell>
          <cell r="J13">
            <v>29384.470565678155</v>
          </cell>
          <cell r="K13">
            <v>30611.587282303542</v>
          </cell>
          <cell r="L13">
            <v>44839.508131824907</v>
          </cell>
          <cell r="M13">
            <v>42318.944065243028</v>
          </cell>
          <cell r="N13">
            <v>38637.262262200216</v>
          </cell>
        </row>
        <row r="14">
          <cell r="C14">
            <v>4921.567703774962</v>
          </cell>
          <cell r="D14">
            <v>4404.7259543189703</v>
          </cell>
          <cell r="E14">
            <v>3803.0295892806525</v>
          </cell>
          <cell r="F14">
            <v>3336.329203577855</v>
          </cell>
          <cell r="G14">
            <v>2618.9219991090904</v>
          </cell>
          <cell r="H14">
            <v>3031.6239930776801</v>
          </cell>
          <cell r="I14">
            <v>2946.7693774953536</v>
          </cell>
          <cell r="J14">
            <v>3417.3267911791663</v>
          </cell>
          <cell r="K14">
            <v>3560.0368264767162</v>
          </cell>
          <cell r="L14">
            <v>5214.701830332091</v>
          </cell>
          <cell r="M14">
            <v>4921.567703774962</v>
          </cell>
          <cell r="N14">
            <v>4493.3990276025024</v>
          </cell>
        </row>
        <row r="15">
          <cell r="C15">
            <v>1845.4560706248519</v>
          </cell>
          <cell r="D15">
            <v>1651.6542575655021</v>
          </cell>
          <cell r="E15">
            <v>1426.034236391931</v>
          </cell>
          <cell r="F15">
            <v>1251.0340917637125</v>
          </cell>
          <cell r="G15">
            <v>982.02560497983882</v>
          </cell>
          <cell r="H15">
            <v>1136.7777989899164</v>
          </cell>
          <cell r="I15">
            <v>1104.9595908756951</v>
          </cell>
          <cell r="J15">
            <v>1281.4060176909238</v>
          </cell>
          <cell r="K15">
            <v>1334.9184586102965</v>
          </cell>
          <cell r="L15">
            <v>1955.3735168376172</v>
          </cell>
          <cell r="M15">
            <v>1845.4560706248519</v>
          </cell>
          <cell r="N15">
            <v>1684.9042850448639</v>
          </cell>
        </row>
        <row r="16">
          <cell r="C16">
            <v>7292.4555912856122</v>
          </cell>
          <cell r="D16">
            <v>7095.5629194734875</v>
          </cell>
          <cell r="E16">
            <v>5667.8520478116097</v>
          </cell>
          <cell r="F16">
            <v>5346.8519486379737</v>
          </cell>
          <cell r="G16">
            <v>4040.3339176313366</v>
          </cell>
          <cell r="H16">
            <v>4677.0286587013707</v>
          </cell>
          <cell r="I16">
            <v>4546.119459602859</v>
          </cell>
          <cell r="J16">
            <v>5771.6784121309192</v>
          </cell>
          <cell r="K16">
            <v>4992.3726573327749</v>
          </cell>
          <cell r="L16">
            <v>7044.8275544029375</v>
          </cell>
          <cell r="M16">
            <v>8592.4555912856122</v>
          </cell>
          <cell r="N16">
            <v>6932.177629898868</v>
          </cell>
        </row>
        <row r="17">
          <cell r="C17">
            <v>1054.5463260713439</v>
          </cell>
          <cell r="D17">
            <v>943.80243289457269</v>
          </cell>
          <cell r="E17">
            <v>814.87670650967482</v>
          </cell>
          <cell r="F17">
            <v>714.87662386497857</v>
          </cell>
          <cell r="G17">
            <v>561.15748855990796</v>
          </cell>
          <cell r="H17">
            <v>649.58731370852365</v>
          </cell>
          <cell r="I17">
            <v>631.40548050039718</v>
          </cell>
          <cell r="J17">
            <v>732.23201010909929</v>
          </cell>
          <cell r="K17">
            <v>762.81054777731231</v>
          </cell>
          <cell r="L17">
            <v>1117.3562953357814</v>
          </cell>
          <cell r="M17">
            <v>1054.5463260713439</v>
          </cell>
          <cell r="N17">
            <v>962.80244859706499</v>
          </cell>
        </row>
        <row r="23">
          <cell r="C23">
            <v>10018.1900976778</v>
          </cell>
          <cell r="D23">
            <v>6966.1231124984397</v>
          </cell>
          <cell r="E23">
            <v>6241.3287118419103</v>
          </cell>
          <cell r="F23">
            <v>6291.3279267172902</v>
          </cell>
          <cell r="G23">
            <v>4130.9961413191204</v>
          </cell>
          <cell r="H23">
            <v>5371.0794802309701</v>
          </cell>
          <cell r="I23">
            <v>5998.3520647537698</v>
          </cell>
          <cell r="J23">
            <v>4956.2040960364402</v>
          </cell>
          <cell r="K23">
            <v>7246.7002038844703</v>
          </cell>
          <cell r="L23">
            <v>9614.8848056899005</v>
          </cell>
          <cell r="M23">
            <v>9018.1900976777997</v>
          </cell>
          <cell r="N23">
            <v>9146.6232616721009</v>
          </cell>
          <cell r="V23">
            <v>85000.000000000015</v>
          </cell>
        </row>
        <row r="24">
          <cell r="C24">
            <v>1101.81900976778</v>
          </cell>
          <cell r="D24">
            <v>796.61231124984397</v>
          </cell>
          <cell r="E24">
            <v>724.13287118419112</v>
          </cell>
          <cell r="F24">
            <v>729.13279267172902</v>
          </cell>
          <cell r="G24">
            <v>513.09961413191206</v>
          </cell>
          <cell r="H24">
            <v>637.10794802309704</v>
          </cell>
          <cell r="I24">
            <v>699.83520647537705</v>
          </cell>
          <cell r="J24">
            <v>595.62040960364402</v>
          </cell>
          <cell r="K24">
            <v>824.67002038844703</v>
          </cell>
          <cell r="L24">
            <v>961.4884805689901</v>
          </cell>
          <cell r="M24">
            <v>901.81900976778002</v>
          </cell>
          <cell r="N24">
            <v>1014.6623261672102</v>
          </cell>
          <cell r="V24">
            <v>9500.0000000000018</v>
          </cell>
        </row>
        <row r="30">
          <cell r="C30">
            <v>1898.1833869284187</v>
          </cell>
          <cell r="D30">
            <v>1698.8443792102307</v>
          </cell>
          <cell r="E30">
            <v>1466.7780717174146</v>
          </cell>
          <cell r="F30">
            <v>1286.7779229569612</v>
          </cell>
          <cell r="G30">
            <v>1010.0834794078341</v>
          </cell>
          <cell r="H30">
            <v>1169.2571646753427</v>
          </cell>
          <cell r="I30">
            <v>1136.5298649007148</v>
          </cell>
          <cell r="J30">
            <v>1318.0176181963786</v>
          </cell>
          <cell r="K30">
            <v>1373.0589859991619</v>
          </cell>
          <cell r="L30">
            <v>2011.2413316044062</v>
          </cell>
          <cell r="M30">
            <v>1898.1833869284187</v>
          </cell>
          <cell r="N30">
            <v>1733.0444074747168</v>
          </cell>
          <cell r="V30">
            <v>17999.999999999996</v>
          </cell>
        </row>
        <row r="31">
          <cell r="C31">
            <v>3492.0690017099187</v>
          </cell>
          <cell r="D31">
            <v>3901.8214064639719</v>
          </cell>
          <cell r="E31">
            <v>2645.0435083004199</v>
          </cell>
          <cell r="F31">
            <v>3015.0438140857964</v>
          </cell>
          <cell r="G31">
            <v>3015.0438140857964</v>
          </cell>
          <cell r="H31">
            <v>2336.2002778514693</v>
          </cell>
          <cell r="I31">
            <v>2403.4730607215374</v>
          </cell>
          <cell r="J31">
            <v>2822.3990267760551</v>
          </cell>
          <cell r="K31">
            <v>2709.2584374036674</v>
          </cell>
          <cell r="L31">
            <v>3501.8214064639701</v>
          </cell>
          <cell r="M31">
            <v>4134.218292742391</v>
          </cell>
          <cell r="N31">
            <v>3023</v>
          </cell>
          <cell r="V31">
            <v>36999.392046604997</v>
          </cell>
        </row>
        <row r="32">
          <cell r="C32">
            <v>5140.702430332587</v>
          </cell>
          <cell r="D32">
            <v>4600.8480998744626</v>
          </cell>
          <cell r="E32">
            <v>3972.3609688933625</v>
          </cell>
          <cell r="F32">
            <v>3484.8805660169969</v>
          </cell>
          <cell r="G32">
            <v>2735.530525231839</v>
          </cell>
          <cell r="H32">
            <v>3166.6082368663115</v>
          </cell>
          <cell r="I32">
            <v>3077.9754363433358</v>
          </cell>
          <cell r="J32">
            <v>3569.484602879837</v>
          </cell>
          <cell r="K32">
            <v>3718.5488583048414</v>
          </cell>
          <cell r="L32">
            <v>5446.888468502867</v>
          </cell>
          <cell r="M32">
            <v>5140.702430332587</v>
          </cell>
          <cell r="N32">
            <v>4693.4693764209715</v>
          </cell>
          <cell r="V32">
            <v>48748.000000000007</v>
          </cell>
        </row>
        <row r="38">
          <cell r="C38">
            <v>2599.8147337782329</v>
          </cell>
          <cell r="D38">
            <v>2692.2477582503134</v>
          </cell>
          <cell r="E38">
            <v>2391.855481800852</v>
          </cell>
          <cell r="F38">
            <v>2497.3634386344556</v>
          </cell>
          <cell r="G38">
            <v>2320.985558565927</v>
          </cell>
          <cell r="H38">
            <v>2222.7508981170959</v>
          </cell>
          <cell r="I38">
            <v>2432.0596148729514</v>
          </cell>
          <cell r="J38">
            <v>2373.4074836415684</v>
          </cell>
          <cell r="K38">
            <v>2661.5146719436784</v>
          </cell>
          <cell r="L38">
            <v>2514.6461509351616</v>
          </cell>
          <cell r="M38">
            <v>2638.5666869049919</v>
          </cell>
          <cell r="N38">
            <v>2654.8771470227803</v>
          </cell>
          <cell r="V38">
            <v>30000.089624468008</v>
          </cell>
        </row>
        <row r="39">
          <cell r="C39">
            <v>2692.2477582503134</v>
          </cell>
          <cell r="D39">
            <v>2599.8147337782329</v>
          </cell>
          <cell r="E39">
            <v>2497.3634386344556</v>
          </cell>
          <cell r="F39">
            <v>2391.855481800852</v>
          </cell>
          <cell r="G39">
            <v>2222.7508981170959</v>
          </cell>
          <cell r="H39">
            <v>2320.985558565927</v>
          </cell>
          <cell r="I39">
            <v>2373.4074836415684</v>
          </cell>
          <cell r="J39">
            <v>2432.0596148729514</v>
          </cell>
          <cell r="K39">
            <v>2514.6461509351616</v>
          </cell>
          <cell r="L39">
            <v>2661.5146719436784</v>
          </cell>
          <cell r="M39">
            <v>2654.8771470227803</v>
          </cell>
          <cell r="N39">
            <v>2638.5666869049919</v>
          </cell>
          <cell r="V39">
            <v>30000.089624468008</v>
          </cell>
        </row>
        <row r="40">
          <cell r="C40">
            <v>753.82937231008771</v>
          </cell>
          <cell r="D40">
            <v>727.94812545790523</v>
          </cell>
          <cell r="E40">
            <v>699.26176281764754</v>
          </cell>
          <cell r="F40">
            <v>669.71953490423857</v>
          </cell>
          <cell r="G40">
            <v>622.37025147278678</v>
          </cell>
          <cell r="H40">
            <v>649.87595639845949</v>
          </cell>
          <cell r="I40">
            <v>664.55409541963911</v>
          </cell>
          <cell r="J40">
            <v>680.97669216442637</v>
          </cell>
          <cell r="K40">
            <v>704.1009222618452</v>
          </cell>
          <cell r="L40">
            <v>745.22410814422994</v>
          </cell>
          <cell r="M40">
            <v>743.3656011663785</v>
          </cell>
          <cell r="N40">
            <v>738.79867233339769</v>
          </cell>
          <cell r="V40">
            <v>8400.025094851042</v>
          </cell>
        </row>
        <row r="41">
          <cell r="C41">
            <v>188.45734307752193</v>
          </cell>
          <cell r="D41">
            <v>181.98703136447631</v>
          </cell>
          <cell r="E41">
            <v>174.81544070441188</v>
          </cell>
          <cell r="F41">
            <v>167.42988372605964</v>
          </cell>
          <cell r="G41">
            <v>155.59256286819669</v>
          </cell>
          <cell r="H41">
            <v>162.46898909961487</v>
          </cell>
          <cell r="I41">
            <v>166.13852385490978</v>
          </cell>
          <cell r="J41">
            <v>170.24417304110659</v>
          </cell>
          <cell r="K41">
            <v>176.0252305654613</v>
          </cell>
          <cell r="L41">
            <v>186.30602703605749</v>
          </cell>
          <cell r="M41">
            <v>185.84140029159462</v>
          </cell>
          <cell r="N41">
            <v>184.69966808334942</v>
          </cell>
          <cell r="V41">
            <v>2100.0062737127605</v>
          </cell>
        </row>
        <row r="42">
          <cell r="C42">
            <v>192.94442267460579</v>
          </cell>
          <cell r="D42">
            <v>186.32005592077337</v>
          </cell>
          <cell r="E42">
            <v>178.97771310213599</v>
          </cell>
          <cell r="F42">
            <v>171.41630952906107</v>
          </cell>
          <cell r="G42">
            <v>159.29714769839185</v>
          </cell>
          <cell r="H42">
            <v>166.33729836389142</v>
          </cell>
          <cell r="I42">
            <v>170.09420299431241</v>
          </cell>
          <cell r="J42">
            <v>174.29760573256152</v>
          </cell>
          <cell r="K42">
            <v>180.21630748368659</v>
          </cell>
          <cell r="L42">
            <v>190.74188482263028</v>
          </cell>
          <cell r="M42">
            <v>190.26619553663258</v>
          </cell>
          <cell r="N42">
            <v>189.0972792281911</v>
          </cell>
          <cell r="V42">
            <v>2150.0064230868738</v>
          </cell>
        </row>
        <row r="43">
          <cell r="C43">
            <v>1088.5655102525434</v>
          </cell>
          <cell r="D43">
            <v>1051.1917573576654</v>
          </cell>
          <cell r="E43">
            <v>1009.7672836878648</v>
          </cell>
          <cell r="F43">
            <v>967.10689980814448</v>
          </cell>
          <cell r="G43">
            <v>898.73227980534568</v>
          </cell>
          <cell r="H43">
            <v>938.45182751348977</v>
          </cell>
          <cell r="I43">
            <v>959.64775921907415</v>
          </cell>
          <cell r="J43">
            <v>983.36277094696334</v>
          </cell>
          <cell r="K43">
            <v>1016.7552603614503</v>
          </cell>
          <cell r="L43">
            <v>1076.1390990225607</v>
          </cell>
          <cell r="M43">
            <v>1073.4553264462108</v>
          </cell>
          <cell r="N43">
            <v>1066.8604637385849</v>
          </cell>
          <cell r="V43">
            <v>12130.036238159897</v>
          </cell>
        </row>
        <row r="53">
          <cell r="C53">
            <v>3667</v>
          </cell>
          <cell r="D53">
            <v>3667</v>
          </cell>
          <cell r="E53">
            <v>3667</v>
          </cell>
          <cell r="F53">
            <v>3667</v>
          </cell>
          <cell r="G53">
            <v>3667</v>
          </cell>
          <cell r="H53">
            <v>3667</v>
          </cell>
          <cell r="I53">
            <v>3667</v>
          </cell>
          <cell r="J53">
            <v>3667</v>
          </cell>
          <cell r="K53">
            <v>3667</v>
          </cell>
          <cell r="L53">
            <v>3667</v>
          </cell>
          <cell r="M53">
            <v>3667</v>
          </cell>
          <cell r="N53">
            <v>3667</v>
          </cell>
          <cell r="V53">
            <v>44004</v>
          </cell>
        </row>
        <row r="54">
          <cell r="C54">
            <v>910</v>
          </cell>
          <cell r="D54">
            <v>280</v>
          </cell>
          <cell r="E54">
            <v>560</v>
          </cell>
          <cell r="F54">
            <v>350</v>
          </cell>
          <cell r="G54">
            <v>280</v>
          </cell>
          <cell r="H54">
            <v>350</v>
          </cell>
          <cell r="I54">
            <v>490</v>
          </cell>
          <cell r="J54">
            <v>700</v>
          </cell>
          <cell r="K54">
            <v>420</v>
          </cell>
          <cell r="L54">
            <v>1190</v>
          </cell>
          <cell r="M54">
            <v>1120</v>
          </cell>
          <cell r="N54">
            <v>350</v>
          </cell>
          <cell r="V54">
            <v>7000</v>
          </cell>
        </row>
        <row r="55">
          <cell r="C55">
            <v>120</v>
          </cell>
          <cell r="D55">
            <v>160</v>
          </cell>
          <cell r="E55">
            <v>230</v>
          </cell>
          <cell r="F55">
            <v>270</v>
          </cell>
          <cell r="G55">
            <v>290</v>
          </cell>
          <cell r="H55">
            <v>350</v>
          </cell>
          <cell r="I55">
            <v>470</v>
          </cell>
          <cell r="J55">
            <v>750</v>
          </cell>
          <cell r="K55">
            <v>1100</v>
          </cell>
          <cell r="L55">
            <v>3100</v>
          </cell>
          <cell r="M55">
            <v>2130</v>
          </cell>
          <cell r="N55">
            <v>2030</v>
          </cell>
          <cell r="V55">
            <v>11000</v>
          </cell>
        </row>
        <row r="56">
          <cell r="C56">
            <v>1083</v>
          </cell>
          <cell r="D56">
            <v>1083</v>
          </cell>
          <cell r="E56">
            <v>1083</v>
          </cell>
          <cell r="F56">
            <v>1083</v>
          </cell>
          <cell r="G56">
            <v>1083</v>
          </cell>
          <cell r="H56">
            <v>1083</v>
          </cell>
          <cell r="I56">
            <v>1083</v>
          </cell>
          <cell r="J56">
            <v>1083</v>
          </cell>
          <cell r="K56">
            <v>1083</v>
          </cell>
          <cell r="L56">
            <v>1083</v>
          </cell>
          <cell r="M56">
            <v>1083</v>
          </cell>
          <cell r="N56">
            <v>1087</v>
          </cell>
          <cell r="V56">
            <v>13000</v>
          </cell>
        </row>
        <row r="57">
          <cell r="C57">
            <v>1250</v>
          </cell>
          <cell r="D57">
            <v>1150</v>
          </cell>
          <cell r="E57">
            <v>1150</v>
          </cell>
          <cell r="F57">
            <v>850</v>
          </cell>
          <cell r="G57">
            <v>700</v>
          </cell>
          <cell r="H57">
            <v>1050</v>
          </cell>
          <cell r="I57">
            <v>1300</v>
          </cell>
          <cell r="J57">
            <v>1350</v>
          </cell>
          <cell r="K57">
            <v>1000</v>
          </cell>
          <cell r="L57">
            <v>900</v>
          </cell>
          <cell r="M57">
            <v>1100</v>
          </cell>
          <cell r="N57">
            <v>1200</v>
          </cell>
          <cell r="V57">
            <v>13000</v>
          </cell>
        </row>
        <row r="58">
          <cell r="C58">
            <v>1200</v>
          </cell>
          <cell r="D58">
            <v>800</v>
          </cell>
          <cell r="E58">
            <v>900</v>
          </cell>
          <cell r="F58">
            <v>1100</v>
          </cell>
          <cell r="G58">
            <v>500</v>
          </cell>
          <cell r="H58">
            <v>1500</v>
          </cell>
          <cell r="I58">
            <v>1000</v>
          </cell>
          <cell r="J58">
            <v>1000</v>
          </cell>
          <cell r="K58">
            <v>700</v>
          </cell>
          <cell r="L58">
            <v>1300</v>
          </cell>
          <cell r="M58">
            <v>1100</v>
          </cell>
          <cell r="N58">
            <v>900</v>
          </cell>
          <cell r="V58">
            <v>12000</v>
          </cell>
        </row>
        <row r="59">
          <cell r="C59">
            <v>2470</v>
          </cell>
          <cell r="D59">
            <v>760</v>
          </cell>
          <cell r="E59">
            <v>1520</v>
          </cell>
          <cell r="F59">
            <v>950</v>
          </cell>
          <cell r="G59">
            <v>760</v>
          </cell>
          <cell r="H59">
            <v>950</v>
          </cell>
          <cell r="I59">
            <v>1330</v>
          </cell>
          <cell r="J59">
            <v>1900</v>
          </cell>
          <cell r="K59">
            <v>1140</v>
          </cell>
          <cell r="L59">
            <v>3230</v>
          </cell>
          <cell r="M59">
            <v>3040</v>
          </cell>
          <cell r="N59">
            <v>950</v>
          </cell>
          <cell r="V59">
            <v>19000</v>
          </cell>
        </row>
        <row r="60">
          <cell r="C60">
            <v>250</v>
          </cell>
          <cell r="D60">
            <v>250</v>
          </cell>
          <cell r="E60">
            <v>250</v>
          </cell>
          <cell r="F60">
            <v>250</v>
          </cell>
          <cell r="G60">
            <v>250</v>
          </cell>
          <cell r="H60">
            <v>250</v>
          </cell>
          <cell r="I60">
            <v>250</v>
          </cell>
          <cell r="J60">
            <v>250</v>
          </cell>
          <cell r="K60">
            <v>250</v>
          </cell>
          <cell r="L60">
            <v>250</v>
          </cell>
          <cell r="M60">
            <v>250</v>
          </cell>
          <cell r="N60">
            <v>250</v>
          </cell>
          <cell r="V60">
            <v>3000</v>
          </cell>
        </row>
        <row r="61">
          <cell r="C61">
            <v>250</v>
          </cell>
          <cell r="D61">
            <v>250</v>
          </cell>
          <cell r="E61">
            <v>250</v>
          </cell>
          <cell r="F61">
            <v>250</v>
          </cell>
          <cell r="G61">
            <v>250</v>
          </cell>
          <cell r="H61">
            <v>250</v>
          </cell>
          <cell r="I61">
            <v>250</v>
          </cell>
          <cell r="J61">
            <v>250</v>
          </cell>
          <cell r="K61">
            <v>250</v>
          </cell>
          <cell r="L61">
            <v>250</v>
          </cell>
          <cell r="M61">
            <v>250</v>
          </cell>
          <cell r="N61">
            <v>250</v>
          </cell>
          <cell r="V61">
            <v>3000</v>
          </cell>
        </row>
        <row r="62">
          <cell r="C62">
            <v>4166.666666666667</v>
          </cell>
          <cell r="D62">
            <v>4166.666666666667</v>
          </cell>
          <cell r="E62">
            <v>4166.666666666667</v>
          </cell>
          <cell r="F62">
            <v>4166.666666666667</v>
          </cell>
          <cell r="G62">
            <v>4166.666666666667</v>
          </cell>
          <cell r="H62">
            <v>4166.666666666667</v>
          </cell>
          <cell r="I62">
            <v>4166.666666666667</v>
          </cell>
          <cell r="J62">
            <v>4166.666666666667</v>
          </cell>
          <cell r="K62">
            <v>4166.666666666667</v>
          </cell>
          <cell r="L62">
            <v>4166.666666666667</v>
          </cell>
          <cell r="M62">
            <v>4166.666666666667</v>
          </cell>
          <cell r="N62">
            <v>4166.666666666667</v>
          </cell>
          <cell r="V62">
            <v>49999.999999999993</v>
          </cell>
        </row>
        <row r="63">
          <cell r="C63">
            <v>1683.5981519884429</v>
          </cell>
          <cell r="D63">
            <v>1632.3372245385917</v>
          </cell>
          <cell r="E63">
            <v>1447.4794575846822</v>
          </cell>
          <cell r="F63">
            <v>1383.8567469045513</v>
          </cell>
          <cell r="G63">
            <v>1200.0386874952258</v>
          </cell>
          <cell r="H63">
            <v>1293.8301012991162</v>
          </cell>
          <cell r="I63">
            <v>1282.1636925077585</v>
          </cell>
          <cell r="J63">
            <v>1435.9155005148393</v>
          </cell>
          <cell r="K63">
            <v>1368.6034939519518</v>
          </cell>
          <cell r="L63">
            <v>1666.2578485623956</v>
          </cell>
          <cell r="M63">
            <v>1816.047974870675</v>
          </cell>
          <cell r="N63">
            <v>1622.8507705101561</v>
          </cell>
          <cell r="V63">
            <v>17832.979650728386</v>
          </cell>
        </row>
        <row r="64">
          <cell r="C64">
            <v>1550</v>
          </cell>
          <cell r="D64">
            <v>1550</v>
          </cell>
          <cell r="E64">
            <v>1550</v>
          </cell>
          <cell r="F64">
            <v>1550</v>
          </cell>
          <cell r="G64">
            <v>1550</v>
          </cell>
          <cell r="H64">
            <v>1550</v>
          </cell>
          <cell r="I64">
            <v>1550</v>
          </cell>
          <cell r="J64">
            <v>1550</v>
          </cell>
          <cell r="K64">
            <v>1550</v>
          </cell>
          <cell r="L64">
            <v>1550</v>
          </cell>
          <cell r="M64">
            <v>1550</v>
          </cell>
          <cell r="N64">
            <v>1550</v>
          </cell>
          <cell r="V64">
            <v>18600</v>
          </cell>
        </row>
        <row r="65">
          <cell r="C65">
            <v>225</v>
          </cell>
          <cell r="D65">
            <v>225</v>
          </cell>
          <cell r="E65">
            <v>225</v>
          </cell>
          <cell r="F65">
            <v>225</v>
          </cell>
          <cell r="G65">
            <v>225</v>
          </cell>
          <cell r="H65">
            <v>225</v>
          </cell>
          <cell r="I65">
            <v>225</v>
          </cell>
          <cell r="J65">
            <v>225</v>
          </cell>
          <cell r="K65">
            <v>225</v>
          </cell>
          <cell r="L65">
            <v>225</v>
          </cell>
          <cell r="M65">
            <v>225</v>
          </cell>
          <cell r="N65">
            <v>225</v>
          </cell>
          <cell r="V65">
            <v>2700</v>
          </cell>
        </row>
        <row r="66">
          <cell r="C66">
            <v>0</v>
          </cell>
          <cell r="D66">
            <v>0</v>
          </cell>
          <cell r="E66">
            <v>1200</v>
          </cell>
          <cell r="F66">
            <v>450</v>
          </cell>
          <cell r="G66">
            <v>0</v>
          </cell>
          <cell r="H66">
            <v>600</v>
          </cell>
          <cell r="I66">
            <v>0</v>
          </cell>
          <cell r="J66">
            <v>0</v>
          </cell>
          <cell r="K66">
            <v>1600</v>
          </cell>
          <cell r="L66">
            <v>0</v>
          </cell>
          <cell r="M66">
            <v>0</v>
          </cell>
          <cell r="N66">
            <v>0</v>
          </cell>
          <cell r="V66">
            <v>3850</v>
          </cell>
        </row>
        <row r="67">
          <cell r="C67">
            <v>910</v>
          </cell>
          <cell r="D67">
            <v>180</v>
          </cell>
          <cell r="E67">
            <v>360</v>
          </cell>
          <cell r="F67">
            <v>150</v>
          </cell>
          <cell r="G67">
            <v>250</v>
          </cell>
          <cell r="H67">
            <v>250</v>
          </cell>
          <cell r="I67">
            <v>220</v>
          </cell>
          <cell r="J67">
            <v>325</v>
          </cell>
          <cell r="K67">
            <v>130</v>
          </cell>
          <cell r="L67">
            <v>900</v>
          </cell>
          <cell r="M67">
            <v>1020</v>
          </cell>
          <cell r="N67">
            <v>175</v>
          </cell>
          <cell r="V67">
            <v>4870</v>
          </cell>
        </row>
        <row r="68">
          <cell r="C68">
            <v>1250</v>
          </cell>
          <cell r="D68">
            <v>1250</v>
          </cell>
          <cell r="E68">
            <v>1250</v>
          </cell>
          <cell r="F68">
            <v>1250</v>
          </cell>
          <cell r="G68">
            <v>1250</v>
          </cell>
          <cell r="H68">
            <v>1250</v>
          </cell>
          <cell r="I68">
            <v>1250</v>
          </cell>
          <cell r="J68">
            <v>1250</v>
          </cell>
          <cell r="K68">
            <v>1250</v>
          </cell>
          <cell r="L68">
            <v>1250</v>
          </cell>
          <cell r="M68">
            <v>1250</v>
          </cell>
          <cell r="N68">
            <v>1250</v>
          </cell>
          <cell r="V68">
            <v>15000</v>
          </cell>
        </row>
        <row r="69">
          <cell r="C69">
            <v>667</v>
          </cell>
          <cell r="D69">
            <v>667</v>
          </cell>
          <cell r="E69">
            <v>667</v>
          </cell>
          <cell r="F69">
            <v>667</v>
          </cell>
          <cell r="G69">
            <v>667</v>
          </cell>
          <cell r="H69">
            <v>667</v>
          </cell>
          <cell r="I69">
            <v>667</v>
          </cell>
          <cell r="J69">
            <v>667</v>
          </cell>
          <cell r="K69">
            <v>667</v>
          </cell>
          <cell r="L69">
            <v>667</v>
          </cell>
          <cell r="M69">
            <v>667</v>
          </cell>
          <cell r="N69">
            <v>667</v>
          </cell>
          <cell r="V69">
            <v>8004</v>
          </cell>
        </row>
        <row r="70">
          <cell r="C70">
            <v>0</v>
          </cell>
          <cell r="D70">
            <v>0</v>
          </cell>
          <cell r="E70">
            <v>1700</v>
          </cell>
          <cell r="F70">
            <v>0</v>
          </cell>
          <cell r="G70">
            <v>0</v>
          </cell>
          <cell r="H70">
            <v>2800</v>
          </cell>
          <cell r="I70">
            <v>0</v>
          </cell>
          <cell r="J70">
            <v>0</v>
          </cell>
          <cell r="K70">
            <v>2500</v>
          </cell>
          <cell r="L70">
            <v>0</v>
          </cell>
          <cell r="M70">
            <v>0</v>
          </cell>
          <cell r="N70">
            <v>0</v>
          </cell>
          <cell r="V70">
            <v>7000</v>
          </cell>
        </row>
        <row r="73">
          <cell r="C73">
            <v>1250</v>
          </cell>
          <cell r="D73">
            <v>1250</v>
          </cell>
          <cell r="E73">
            <v>1250</v>
          </cell>
          <cell r="F73">
            <v>1250</v>
          </cell>
          <cell r="G73">
            <v>1250</v>
          </cell>
          <cell r="H73">
            <v>1250</v>
          </cell>
          <cell r="I73">
            <v>1250</v>
          </cell>
          <cell r="J73">
            <v>1250</v>
          </cell>
          <cell r="K73">
            <v>1250</v>
          </cell>
          <cell r="L73">
            <v>1250</v>
          </cell>
          <cell r="M73">
            <v>1250</v>
          </cell>
          <cell r="N73">
            <v>1250</v>
          </cell>
          <cell r="V73">
            <v>15000</v>
          </cell>
        </row>
        <row r="74">
          <cell r="C74">
            <v>2500</v>
          </cell>
          <cell r="D74">
            <v>2500</v>
          </cell>
          <cell r="E74">
            <v>2500</v>
          </cell>
          <cell r="F74">
            <v>2500</v>
          </cell>
          <cell r="G74">
            <v>2500</v>
          </cell>
          <cell r="H74">
            <v>2500</v>
          </cell>
          <cell r="I74">
            <v>2500</v>
          </cell>
          <cell r="J74">
            <v>2500</v>
          </cell>
          <cell r="K74">
            <v>2500</v>
          </cell>
          <cell r="L74">
            <v>2500</v>
          </cell>
          <cell r="M74">
            <v>2500</v>
          </cell>
          <cell r="N74">
            <v>2500</v>
          </cell>
          <cell r="V74">
            <v>30000</v>
          </cell>
        </row>
        <row r="75">
          <cell r="C75">
            <v>1000</v>
          </cell>
          <cell r="D75">
            <v>1000</v>
          </cell>
          <cell r="E75">
            <v>1000</v>
          </cell>
          <cell r="F75">
            <v>1000</v>
          </cell>
          <cell r="G75">
            <v>1000</v>
          </cell>
          <cell r="H75">
            <v>1000</v>
          </cell>
          <cell r="I75">
            <v>1000</v>
          </cell>
          <cell r="J75">
            <v>1000</v>
          </cell>
          <cell r="K75">
            <v>1000</v>
          </cell>
          <cell r="L75">
            <v>1000</v>
          </cell>
          <cell r="M75">
            <v>1000</v>
          </cell>
          <cell r="N75">
            <v>1000</v>
          </cell>
          <cell r="V75">
            <v>12000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0342-5B9A-4BBB-8BC4-A08E71DF9209}">
  <sheetPr>
    <pageSetUpPr fitToPage="1"/>
  </sheetPr>
  <dimension ref="A1:AF90"/>
  <sheetViews>
    <sheetView tabSelected="1" zoomScale="85" zoomScaleNormal="85" workbookViewId="0">
      <pane xSplit="2" ySplit="2" topLeftCell="C64" activePane="bottomRight" state="frozen"/>
      <selection pane="topRight"/>
      <selection pane="bottomLeft"/>
      <selection pane="bottomRight" activeCell="C78" sqref="C78"/>
    </sheetView>
  </sheetViews>
  <sheetFormatPr defaultColWidth="9.109375" defaultRowHeight="14.4" x14ac:dyDescent="0.3"/>
  <cols>
    <col min="1" max="1" width="10.44140625" customWidth="1"/>
    <col min="2" max="2" width="32.6640625" customWidth="1"/>
    <col min="3" max="13" width="13.109375" customWidth="1"/>
    <col min="14" max="14" width="17.33203125" customWidth="1"/>
    <col min="15" max="15" width="17.33203125" hidden="1" customWidth="1"/>
    <col min="16" max="16" width="17.33203125" customWidth="1"/>
    <col min="17" max="17" width="17.33203125" hidden="1" customWidth="1"/>
    <col min="18" max="18" width="0.5546875" style="134" customWidth="1"/>
    <col min="19" max="19" width="15.33203125" customWidth="1"/>
    <col min="20" max="20" width="15" customWidth="1"/>
  </cols>
  <sheetData>
    <row r="1" spans="1:32" ht="66" customHeight="1" x14ac:dyDescent="0.75">
      <c r="A1" s="1"/>
      <c r="B1" s="2"/>
      <c r="C1" s="3"/>
      <c r="E1" s="4"/>
      <c r="F1" s="4"/>
      <c r="G1" s="3"/>
      <c r="H1" s="5"/>
      <c r="I1" s="5"/>
      <c r="J1" s="3"/>
      <c r="K1" s="5"/>
      <c r="L1" s="5"/>
      <c r="M1" s="5"/>
      <c r="N1" s="5"/>
      <c r="O1" s="6"/>
      <c r="P1" s="7"/>
      <c r="Q1" s="7"/>
      <c r="R1" s="8"/>
    </row>
    <row r="2" spans="1:32" s="17" customFormat="1" ht="27.75" customHeight="1" x14ac:dyDescent="0.3">
      <c r="A2" s="9" t="s">
        <v>0</v>
      </c>
      <c r="B2" s="10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2" t="s">
        <v>12</v>
      </c>
      <c r="N2" s="11" t="s">
        <v>13</v>
      </c>
      <c r="O2" s="13"/>
      <c r="P2" s="14" t="s">
        <v>14</v>
      </c>
      <c r="Q2" s="15"/>
      <c r="R2" s="16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x14ac:dyDescent="0.3">
      <c r="A3" s="18"/>
      <c r="B3" s="19" t="s">
        <v>15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  <c r="P3" s="22"/>
      <c r="Q3" s="22"/>
      <c r="R3" s="23"/>
    </row>
    <row r="4" spans="1:32" hidden="1" x14ac:dyDescent="0.3">
      <c r="A4" s="18"/>
      <c r="B4" s="19" t="s">
        <v>16</v>
      </c>
      <c r="C4" s="24">
        <v>0.13</v>
      </c>
      <c r="D4" s="25">
        <v>0.04</v>
      </c>
      <c r="E4" s="25">
        <v>0.08</v>
      </c>
      <c r="F4" s="25">
        <v>0.05</v>
      </c>
      <c r="G4" s="25">
        <v>0.04</v>
      </c>
      <c r="H4" s="26">
        <v>0.05</v>
      </c>
      <c r="I4" s="26">
        <v>7.0000000000000007E-2</v>
      </c>
      <c r="J4" s="26">
        <v>0.1</v>
      </c>
      <c r="K4" s="26">
        <v>0.06</v>
      </c>
      <c r="L4" s="26">
        <v>0.17</v>
      </c>
      <c r="M4" s="26">
        <v>0.16</v>
      </c>
      <c r="N4" s="26">
        <v>0.05</v>
      </c>
      <c r="O4" s="27">
        <f>SUM(C4:N4)</f>
        <v>1</v>
      </c>
      <c r="P4" s="22"/>
      <c r="Q4" s="22"/>
      <c r="R4" s="23"/>
    </row>
    <row r="5" spans="1:32" x14ac:dyDescent="0.3">
      <c r="A5" s="28">
        <v>4100</v>
      </c>
      <c r="B5" s="29" t="s">
        <v>17</v>
      </c>
      <c r="C5" s="30">
        <v>82940</v>
      </c>
      <c r="D5" s="30">
        <v>74230</v>
      </c>
      <c r="E5" s="30">
        <v>64090</v>
      </c>
      <c r="F5" s="30">
        <v>56225.000000000007</v>
      </c>
      <c r="G5" s="30">
        <v>44135</v>
      </c>
      <c r="H5" s="30">
        <v>51090</v>
      </c>
      <c r="I5" s="30">
        <v>49660</v>
      </c>
      <c r="J5" s="30">
        <v>57590</v>
      </c>
      <c r="K5" s="30">
        <v>59995</v>
      </c>
      <c r="L5" s="30">
        <v>87880</v>
      </c>
      <c r="M5" s="30">
        <v>82940</v>
      </c>
      <c r="N5" s="30">
        <v>75724.350000000006</v>
      </c>
      <c r="O5" s="31"/>
      <c r="P5" s="32">
        <f>SUM(C5:N5)</f>
        <v>786499.35</v>
      </c>
      <c r="Q5" s="33">
        <v>786499.35</v>
      </c>
      <c r="R5" s="34">
        <v>0.65</v>
      </c>
    </row>
    <row r="6" spans="1:32" x14ac:dyDescent="0.3">
      <c r="A6" s="28">
        <v>4200</v>
      </c>
      <c r="B6" s="29" t="s">
        <v>18</v>
      </c>
      <c r="C6" s="30">
        <v>15312</v>
      </c>
      <c r="D6" s="30">
        <v>13704</v>
      </c>
      <c r="E6" s="30">
        <v>11832</v>
      </c>
      <c r="F6" s="30">
        <v>10380</v>
      </c>
      <c r="G6" s="30">
        <v>8148</v>
      </c>
      <c r="H6" s="30">
        <v>9432</v>
      </c>
      <c r="I6" s="30">
        <v>9168</v>
      </c>
      <c r="J6" s="30">
        <v>10632</v>
      </c>
      <c r="K6" s="30">
        <v>11076</v>
      </c>
      <c r="L6" s="30">
        <v>16224</v>
      </c>
      <c r="M6" s="30">
        <v>15312</v>
      </c>
      <c r="N6" s="30">
        <v>13979.880000000003</v>
      </c>
      <c r="O6" s="31"/>
      <c r="P6" s="32">
        <f>SUM(C6:N6)</f>
        <v>145199.88</v>
      </c>
      <c r="Q6" s="33">
        <v>145199.88</v>
      </c>
      <c r="R6" s="34">
        <v>0.12</v>
      </c>
    </row>
    <row r="7" spans="1:32" x14ac:dyDescent="0.3">
      <c r="A7" s="28">
        <v>4300</v>
      </c>
      <c r="B7" s="29" t="s">
        <v>19</v>
      </c>
      <c r="C7" s="30">
        <v>11484</v>
      </c>
      <c r="D7" s="30">
        <v>10278</v>
      </c>
      <c r="E7" s="30">
        <v>8874</v>
      </c>
      <c r="F7" s="30">
        <v>7785.0000000000009</v>
      </c>
      <c r="G7" s="30">
        <v>6111</v>
      </c>
      <c r="H7" s="30">
        <v>7074</v>
      </c>
      <c r="I7" s="30">
        <v>6876</v>
      </c>
      <c r="J7" s="30">
        <v>7974</v>
      </c>
      <c r="K7" s="30">
        <v>8307</v>
      </c>
      <c r="L7" s="30">
        <v>12168</v>
      </c>
      <c r="M7" s="30">
        <v>11484</v>
      </c>
      <c r="N7" s="30">
        <v>10484.91</v>
      </c>
      <c r="O7" s="31"/>
      <c r="P7" s="32">
        <f>SUM(C7:N7)</f>
        <v>108899.91</v>
      </c>
      <c r="Q7" s="33">
        <v>108899.91</v>
      </c>
      <c r="R7" s="34">
        <v>0.09</v>
      </c>
    </row>
    <row r="8" spans="1:32" x14ac:dyDescent="0.3">
      <c r="A8" s="28">
        <v>4400</v>
      </c>
      <c r="B8" s="29" t="s">
        <v>20</v>
      </c>
      <c r="C8" s="30">
        <v>15202.27</v>
      </c>
      <c r="D8" s="30">
        <v>14680.33</v>
      </c>
      <c r="E8" s="30">
        <v>14101.82</v>
      </c>
      <c r="F8" s="30">
        <v>13506.05</v>
      </c>
      <c r="G8" s="30">
        <v>12551.17</v>
      </c>
      <c r="H8" s="30">
        <v>13105.87</v>
      </c>
      <c r="I8" s="30">
        <v>13401.88</v>
      </c>
      <c r="J8" s="30">
        <v>13733.07</v>
      </c>
      <c r="K8" s="30">
        <v>14199.41</v>
      </c>
      <c r="L8" s="30">
        <v>15028.73</v>
      </c>
      <c r="M8" s="30">
        <v>14991.25</v>
      </c>
      <c r="N8" s="35">
        <v>14899.15</v>
      </c>
      <c r="O8" s="31"/>
      <c r="P8" s="32">
        <f>SUM(C8:N8)</f>
        <v>169401</v>
      </c>
      <c r="Q8" s="33">
        <v>169400.49391902841</v>
      </c>
      <c r="R8" s="34">
        <v>0.14000000000000001</v>
      </c>
    </row>
    <row r="9" spans="1:32" x14ac:dyDescent="0.3">
      <c r="A9" s="36"/>
      <c r="B9" s="37" t="s">
        <v>21</v>
      </c>
      <c r="C9" s="38">
        <f t="shared" ref="C9:O9" si="0">SUM(C5:C8)</f>
        <v>124938.27</v>
      </c>
      <c r="D9" s="38">
        <f t="shared" si="0"/>
        <v>112892.33</v>
      </c>
      <c r="E9" s="38">
        <f t="shared" si="0"/>
        <v>98897.82</v>
      </c>
      <c r="F9" s="38">
        <f t="shared" si="0"/>
        <v>87896.05</v>
      </c>
      <c r="G9" s="38">
        <f t="shared" si="0"/>
        <v>70945.17</v>
      </c>
      <c r="H9" s="38">
        <f t="shared" si="0"/>
        <v>80701.87</v>
      </c>
      <c r="I9" s="38">
        <f t="shared" si="0"/>
        <v>79105.88</v>
      </c>
      <c r="J9" s="38">
        <f t="shared" si="0"/>
        <v>89929.07</v>
      </c>
      <c r="K9" s="38">
        <f t="shared" si="0"/>
        <v>93577.41</v>
      </c>
      <c r="L9" s="38">
        <f t="shared" si="0"/>
        <v>131300.73000000001</v>
      </c>
      <c r="M9" s="38">
        <f t="shared" si="0"/>
        <v>124727.25</v>
      </c>
      <c r="N9" s="38">
        <f t="shared" si="0"/>
        <v>115088.29000000001</v>
      </c>
      <c r="O9" s="39">
        <f t="shared" si="0"/>
        <v>0</v>
      </c>
      <c r="P9" s="39">
        <f>SUM(P5:P8)</f>
        <v>1210000.1400000001</v>
      </c>
      <c r="Q9" s="40">
        <v>1210000</v>
      </c>
      <c r="R9" s="41">
        <f>SUM(R5:R8)</f>
        <v>1</v>
      </c>
    </row>
    <row r="10" spans="1:32" hidden="1" x14ac:dyDescent="0.3">
      <c r="A10" s="7"/>
      <c r="B10" s="42" t="s">
        <v>22</v>
      </c>
      <c r="C10" s="43" t="e">
        <f>SUM(C$71+C$76)/#REF!</f>
        <v>#REF!</v>
      </c>
      <c r="D10" s="44" t="e">
        <f>SUM(D$71+D$76)/#REF!</f>
        <v>#REF!</v>
      </c>
      <c r="E10" s="44" t="e">
        <f>SUM(E$71+E$76)/#REF!</f>
        <v>#REF!</v>
      </c>
      <c r="F10" s="44" t="e">
        <f>SUM(F$71+F$76)/#REF!</f>
        <v>#REF!</v>
      </c>
      <c r="G10" s="44" t="e">
        <f>SUM(G$71+G$76)/#REF!</f>
        <v>#REF!</v>
      </c>
      <c r="H10" s="44" t="e">
        <f>SUM(H$71+H$76)/#REF!</f>
        <v>#REF!</v>
      </c>
      <c r="I10" s="44" t="e">
        <f>SUM(I$71+I$76)/#REF!</f>
        <v>#REF!</v>
      </c>
      <c r="J10" s="44" t="e">
        <f>SUM(J$71+J$76)/#REF!</f>
        <v>#REF!</v>
      </c>
      <c r="K10" s="44" t="e">
        <f>SUM(K$71+K$76)/#REF!</f>
        <v>#REF!</v>
      </c>
      <c r="L10" s="44" t="e">
        <f>SUM(L$71+L$76)/#REF!</f>
        <v>#REF!</v>
      </c>
      <c r="M10" s="44" t="e">
        <f>SUM(M$71+M$76)/#REF!</f>
        <v>#REF!</v>
      </c>
      <c r="N10" s="44" t="e">
        <f>SUM(N$71+N$76)/#REF!</f>
        <v>#REF!</v>
      </c>
      <c r="O10" s="45" t="e">
        <f>SUM(O$71+O$76)/#REF!</f>
        <v>#REF!</v>
      </c>
      <c r="P10" s="46" t="e">
        <f>SUM(P$71+P$76)/#REF!</f>
        <v>#REF!</v>
      </c>
      <c r="Q10" s="47" t="e">
        <v>#REF!</v>
      </c>
      <c r="R10" s="48"/>
    </row>
    <row r="11" spans="1:32" x14ac:dyDescent="0.3">
      <c r="A11" s="49"/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2"/>
      <c r="R11" s="53"/>
    </row>
    <row r="12" spans="1:32" x14ac:dyDescent="0.3">
      <c r="A12" s="36"/>
      <c r="B12" s="54" t="s">
        <v>23</v>
      </c>
      <c r="C12" s="55"/>
      <c r="D12" s="56"/>
      <c r="E12" s="56"/>
      <c r="F12" s="56"/>
      <c r="G12" s="56"/>
      <c r="H12" s="57"/>
      <c r="I12" s="57"/>
      <c r="J12" s="57"/>
      <c r="K12" s="57"/>
      <c r="L12" s="57"/>
      <c r="M12" s="57"/>
      <c r="N12" s="57"/>
      <c r="O12" s="58"/>
      <c r="P12" s="59"/>
      <c r="Q12" s="59"/>
      <c r="R12" s="8"/>
    </row>
    <row r="13" spans="1:32" x14ac:dyDescent="0.3">
      <c r="A13" s="36">
        <v>5110</v>
      </c>
      <c r="B13" s="60" t="s">
        <v>24</v>
      </c>
      <c r="C13" s="61">
        <f>(C$5/$Q$5)*$Q13</f>
        <v>42318.944065243028</v>
      </c>
      <c r="D13" s="61">
        <f t="shared" ref="D13:N15" si="1">(D$5/$Q$5)*$Q13</f>
        <v>37874.791632059198</v>
      </c>
      <c r="E13" s="61">
        <f t="shared" si="1"/>
        <v>32701.002232233252</v>
      </c>
      <c r="F13" s="61">
        <f t="shared" si="1"/>
        <v>28687.998915701588</v>
      </c>
      <c r="G13" s="61">
        <f t="shared" si="1"/>
        <v>22519.250015909103</v>
      </c>
      <c r="H13" s="61">
        <f t="shared" si="1"/>
        <v>26067.938899123055</v>
      </c>
      <c r="I13" s="61">
        <f t="shared" si="1"/>
        <v>25338.301932480936</v>
      </c>
      <c r="J13" s="61">
        <f t="shared" si="1"/>
        <v>29384.470565678155</v>
      </c>
      <c r="K13" s="61">
        <f t="shared" si="1"/>
        <v>30611.587282303542</v>
      </c>
      <c r="L13" s="61">
        <f t="shared" si="1"/>
        <v>44839.508131824907</v>
      </c>
      <c r="M13" s="61">
        <f t="shared" si="1"/>
        <v>42318.944065243028</v>
      </c>
      <c r="N13" s="61">
        <f t="shared" si="1"/>
        <v>38637.262262200216</v>
      </c>
      <c r="O13" s="62">
        <v>474800</v>
      </c>
      <c r="P13" s="32">
        <f t="shared" ref="P13:P17" si="2">SUM(C13:N13)</f>
        <v>401300</v>
      </c>
      <c r="Q13" s="33">
        <v>401300</v>
      </c>
      <c r="R13" s="63"/>
    </row>
    <row r="14" spans="1:32" x14ac:dyDescent="0.3">
      <c r="A14" s="36">
        <v>5120</v>
      </c>
      <c r="B14" s="60" t="s">
        <v>25</v>
      </c>
      <c r="C14" s="61">
        <f>(C$5/$Q$5)*$Q14</f>
        <v>4921.567703774962</v>
      </c>
      <c r="D14" s="61">
        <f t="shared" si="1"/>
        <v>4404.7259543189703</v>
      </c>
      <c r="E14" s="61">
        <f t="shared" si="1"/>
        <v>3803.0295892806525</v>
      </c>
      <c r="F14" s="61">
        <f t="shared" si="1"/>
        <v>3336.329203577855</v>
      </c>
      <c r="G14" s="61">
        <f t="shared" si="1"/>
        <v>2618.9219991090904</v>
      </c>
      <c r="H14" s="61">
        <f t="shared" si="1"/>
        <v>3031.6239930776801</v>
      </c>
      <c r="I14" s="61">
        <f t="shared" si="1"/>
        <v>2946.7693774953536</v>
      </c>
      <c r="J14" s="61">
        <f t="shared" si="1"/>
        <v>3417.3267911791663</v>
      </c>
      <c r="K14" s="61">
        <f t="shared" si="1"/>
        <v>3560.0368264767162</v>
      </c>
      <c r="L14" s="61">
        <f t="shared" si="1"/>
        <v>5214.701830332091</v>
      </c>
      <c r="M14" s="61">
        <f t="shared" si="1"/>
        <v>4921.567703774962</v>
      </c>
      <c r="N14" s="61">
        <f t="shared" si="1"/>
        <v>4493.3990276025024</v>
      </c>
      <c r="O14" s="62">
        <v>96670</v>
      </c>
      <c r="P14" s="32">
        <f t="shared" si="2"/>
        <v>46670</v>
      </c>
      <c r="Q14" s="33">
        <v>46670</v>
      </c>
      <c r="R14" s="63"/>
    </row>
    <row r="15" spans="1:32" x14ac:dyDescent="0.3">
      <c r="A15" s="36">
        <v>5130</v>
      </c>
      <c r="B15" s="60" t="s">
        <v>26</v>
      </c>
      <c r="C15" s="61">
        <f>(C$5/$Q$5)*$Q15</f>
        <v>1845.4560706248519</v>
      </c>
      <c r="D15" s="61">
        <f t="shared" si="1"/>
        <v>1651.6542575655021</v>
      </c>
      <c r="E15" s="61">
        <f t="shared" si="1"/>
        <v>1426.034236391931</v>
      </c>
      <c r="F15" s="61">
        <f t="shared" si="1"/>
        <v>1251.0340917637125</v>
      </c>
      <c r="G15" s="61">
        <f t="shared" si="1"/>
        <v>982.02560497983882</v>
      </c>
      <c r="H15" s="61">
        <f t="shared" si="1"/>
        <v>1136.7777989899164</v>
      </c>
      <c r="I15" s="61">
        <f t="shared" si="1"/>
        <v>1104.9595908756951</v>
      </c>
      <c r="J15" s="61">
        <f t="shared" si="1"/>
        <v>1281.4060176909238</v>
      </c>
      <c r="K15" s="61">
        <f t="shared" si="1"/>
        <v>1334.9184586102965</v>
      </c>
      <c r="L15" s="61">
        <f t="shared" si="1"/>
        <v>1955.3735168376172</v>
      </c>
      <c r="M15" s="61">
        <f t="shared" si="1"/>
        <v>1845.4560706248519</v>
      </c>
      <c r="N15" s="61">
        <f t="shared" si="1"/>
        <v>1684.9042850448639</v>
      </c>
      <c r="O15" s="62">
        <v>55500</v>
      </c>
      <c r="P15" s="32">
        <f t="shared" si="2"/>
        <v>17500</v>
      </c>
      <c r="Q15" s="33">
        <v>17500</v>
      </c>
      <c r="R15" s="63"/>
    </row>
    <row r="16" spans="1:32" x14ac:dyDescent="0.3">
      <c r="A16" s="36">
        <v>5140</v>
      </c>
      <c r="B16" s="60" t="s">
        <v>27</v>
      </c>
      <c r="C16" s="61">
        <v>7292.4555912856122</v>
      </c>
      <c r="D16" s="61">
        <v>7095.5629194734875</v>
      </c>
      <c r="E16" s="61">
        <v>5667.8520478116097</v>
      </c>
      <c r="F16" s="61">
        <v>5346.8519486379737</v>
      </c>
      <c r="G16" s="61">
        <v>4040.3339176313366</v>
      </c>
      <c r="H16" s="61">
        <v>4677.0286587013707</v>
      </c>
      <c r="I16" s="61">
        <v>4546.119459602859</v>
      </c>
      <c r="J16" s="61">
        <v>5771.6784121309192</v>
      </c>
      <c r="K16" s="61">
        <v>4992.3726573327749</v>
      </c>
      <c r="L16" s="61">
        <v>7044.8275544029375</v>
      </c>
      <c r="M16" s="61">
        <v>8592.4555912856122</v>
      </c>
      <c r="N16" s="61">
        <v>6932.177629898868</v>
      </c>
      <c r="O16" s="62">
        <v>60000</v>
      </c>
      <c r="P16" s="32">
        <f t="shared" si="2"/>
        <v>71999.71638819536</v>
      </c>
      <c r="Q16" s="33">
        <v>72000</v>
      </c>
      <c r="R16" s="63"/>
    </row>
    <row r="17" spans="1:18" x14ac:dyDescent="0.3">
      <c r="A17" s="36">
        <v>5150</v>
      </c>
      <c r="B17" s="60" t="s">
        <v>28</v>
      </c>
      <c r="C17" s="61">
        <f>(C$5/$Q$5)*$Q17</f>
        <v>1054.5463260713439</v>
      </c>
      <c r="D17" s="61">
        <f t="shared" ref="D17:N17" si="3">(D$5/$Q$5)*$Q17</f>
        <v>943.80243289457269</v>
      </c>
      <c r="E17" s="61">
        <f t="shared" si="3"/>
        <v>814.87670650967482</v>
      </c>
      <c r="F17" s="61">
        <f t="shared" si="3"/>
        <v>714.87662386497857</v>
      </c>
      <c r="G17" s="61">
        <f t="shared" si="3"/>
        <v>561.15748855990796</v>
      </c>
      <c r="H17" s="61">
        <f t="shared" si="3"/>
        <v>649.58731370852365</v>
      </c>
      <c r="I17" s="61">
        <f t="shared" si="3"/>
        <v>631.40548050039718</v>
      </c>
      <c r="J17" s="61">
        <f t="shared" si="3"/>
        <v>732.23201010909929</v>
      </c>
      <c r="K17" s="61">
        <f t="shared" si="3"/>
        <v>762.81054777731231</v>
      </c>
      <c r="L17" s="61">
        <f t="shared" si="3"/>
        <v>1117.3562953357814</v>
      </c>
      <c r="M17" s="61">
        <f t="shared" si="3"/>
        <v>1054.5463260713439</v>
      </c>
      <c r="N17" s="61">
        <f t="shared" si="3"/>
        <v>962.80244859706499</v>
      </c>
      <c r="O17" s="62"/>
      <c r="P17" s="32">
        <f t="shared" si="2"/>
        <v>10000.000000000002</v>
      </c>
      <c r="Q17" s="33">
        <v>10000</v>
      </c>
      <c r="R17" s="63"/>
    </row>
    <row r="18" spans="1:18" x14ac:dyDescent="0.3">
      <c r="A18" s="64"/>
      <c r="B18" s="65" t="s">
        <v>29</v>
      </c>
      <c r="C18" s="39">
        <f t="shared" ref="C18:O18" si="4">SUM(C13:C17)</f>
        <v>57432.969756999795</v>
      </c>
      <c r="D18" s="39">
        <f t="shared" si="4"/>
        <v>51970.537196311736</v>
      </c>
      <c r="E18" s="39">
        <f t="shared" si="4"/>
        <v>44412.794812227126</v>
      </c>
      <c r="F18" s="39">
        <f t="shared" si="4"/>
        <v>39337.090783546104</v>
      </c>
      <c r="G18" s="39">
        <f t="shared" si="4"/>
        <v>30721.689026189273</v>
      </c>
      <c r="H18" s="39">
        <f t="shared" si="4"/>
        <v>35562.95666360054</v>
      </c>
      <c r="I18" s="39">
        <f t="shared" si="4"/>
        <v>34567.555840955247</v>
      </c>
      <c r="J18" s="39">
        <f t="shared" si="4"/>
        <v>40587.113796788268</v>
      </c>
      <c r="K18" s="39">
        <f t="shared" si="4"/>
        <v>41261.725772500642</v>
      </c>
      <c r="L18" s="39">
        <f t="shared" si="4"/>
        <v>60171.767328733331</v>
      </c>
      <c r="M18" s="39">
        <f t="shared" si="4"/>
        <v>58732.969756999795</v>
      </c>
      <c r="N18" s="39">
        <f t="shared" si="4"/>
        <v>52710.545653343514</v>
      </c>
      <c r="O18" s="39">
        <f t="shared" si="4"/>
        <v>686970</v>
      </c>
      <c r="P18" s="39">
        <f>SUM(P13:P17)</f>
        <v>547469.7163881954</v>
      </c>
      <c r="Q18" s="40">
        <v>408524</v>
      </c>
      <c r="R18" s="63"/>
    </row>
    <row r="19" spans="1:18" x14ac:dyDescent="0.3">
      <c r="A19" s="49"/>
      <c r="B19" s="66" t="s">
        <v>30</v>
      </c>
      <c r="C19" s="67">
        <f>SUM(C5-C18)</f>
        <v>25507.030243000205</v>
      </c>
      <c r="D19" s="67">
        <f t="shared" ref="D19:N19" si="5">SUM(D5-D18)</f>
        <v>22259.462803688264</v>
      </c>
      <c r="E19" s="67">
        <f t="shared" si="5"/>
        <v>19677.205187772874</v>
      </c>
      <c r="F19" s="67">
        <f t="shared" si="5"/>
        <v>16887.909216453903</v>
      </c>
      <c r="G19" s="67">
        <f t="shared" si="5"/>
        <v>13413.310973810727</v>
      </c>
      <c r="H19" s="67">
        <f t="shared" si="5"/>
        <v>15527.04333639946</v>
      </c>
      <c r="I19" s="67">
        <f t="shared" si="5"/>
        <v>15092.444159044753</v>
      </c>
      <c r="J19" s="67">
        <f t="shared" si="5"/>
        <v>17002.886203211732</v>
      </c>
      <c r="K19" s="67">
        <f t="shared" si="5"/>
        <v>18733.274227499358</v>
      </c>
      <c r="L19" s="67">
        <f t="shared" si="5"/>
        <v>27708.232671266669</v>
      </c>
      <c r="M19" s="67">
        <f t="shared" si="5"/>
        <v>24207.030243000205</v>
      </c>
      <c r="N19" s="67">
        <f t="shared" si="5"/>
        <v>23013.804346656492</v>
      </c>
      <c r="O19" s="67">
        <f>SUM(O5-O18)</f>
        <v>-686970</v>
      </c>
      <c r="P19" s="67">
        <f>SUM(P5-P18)</f>
        <v>239029.63361180457</v>
      </c>
      <c r="Q19" s="68">
        <v>801476</v>
      </c>
      <c r="R19" s="53"/>
    </row>
    <row r="20" spans="1:18" x14ac:dyDescent="0.3">
      <c r="A20" s="28"/>
      <c r="B20" s="69" t="s">
        <v>31</v>
      </c>
      <c r="C20" s="70">
        <f t="shared" ref="C20:O20" si="6">(C5-C18)/C5</f>
        <v>0.30753593251748501</v>
      </c>
      <c r="D20" s="70">
        <f t="shared" si="6"/>
        <v>0.29987151830376213</v>
      </c>
      <c r="E20" s="70">
        <f t="shared" si="6"/>
        <v>0.30702457774649516</v>
      </c>
      <c r="F20" s="70">
        <f t="shared" si="6"/>
        <v>0.30036299184444465</v>
      </c>
      <c r="G20" s="70">
        <f t="shared" si="6"/>
        <v>0.30391550863964489</v>
      </c>
      <c r="H20" s="70">
        <f t="shared" si="6"/>
        <v>0.30391550863964495</v>
      </c>
      <c r="I20" s="70">
        <f t="shared" si="6"/>
        <v>0.30391550863964467</v>
      </c>
      <c r="J20" s="70">
        <f t="shared" si="6"/>
        <v>0.2952402535720044</v>
      </c>
      <c r="K20" s="70">
        <f t="shared" si="6"/>
        <v>0.31224725772980011</v>
      </c>
      <c r="L20" s="70">
        <f t="shared" si="6"/>
        <v>0.3152962297595206</v>
      </c>
      <c r="M20" s="70">
        <f t="shared" si="6"/>
        <v>0.29186195132626241</v>
      </c>
      <c r="N20" s="70">
        <f t="shared" si="6"/>
        <v>0.30391550863964484</v>
      </c>
      <c r="O20" s="70" t="e">
        <f t="shared" si="6"/>
        <v>#DIV/0!</v>
      </c>
      <c r="P20" s="70">
        <f>(P5-P18)/P5</f>
        <v>0.30391586923982145</v>
      </c>
      <c r="Q20" s="71">
        <v>0.32475316095302559</v>
      </c>
      <c r="R20" s="23"/>
    </row>
    <row r="21" spans="1:18" x14ac:dyDescent="0.3">
      <c r="A21" s="28"/>
      <c r="B21" s="72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23"/>
    </row>
    <row r="22" spans="1:18" x14ac:dyDescent="0.3">
      <c r="A22" s="28"/>
      <c r="B22" s="54" t="s">
        <v>32</v>
      </c>
      <c r="C22" s="55"/>
      <c r="D22" s="56"/>
      <c r="E22" s="56"/>
      <c r="F22" s="56"/>
      <c r="G22" s="56"/>
      <c r="H22" s="57"/>
      <c r="I22" s="57"/>
      <c r="J22" s="57"/>
      <c r="K22" s="57"/>
      <c r="L22" s="57"/>
      <c r="M22" s="57"/>
      <c r="N22" s="57"/>
      <c r="O22" s="58"/>
      <c r="P22" s="59"/>
      <c r="Q22" s="59"/>
      <c r="R22" s="8"/>
    </row>
    <row r="23" spans="1:18" x14ac:dyDescent="0.3">
      <c r="A23" s="28">
        <v>5210</v>
      </c>
      <c r="B23" s="60" t="s">
        <v>33</v>
      </c>
      <c r="C23" s="74">
        <v>10018.1900976778</v>
      </c>
      <c r="D23" s="74">
        <v>6966.1231124984397</v>
      </c>
      <c r="E23" s="74">
        <v>6241.3287118419103</v>
      </c>
      <c r="F23" s="74">
        <v>6291.3279267172902</v>
      </c>
      <c r="G23" s="74">
        <v>4130.9961413191204</v>
      </c>
      <c r="H23" s="74">
        <v>5371.0794802309701</v>
      </c>
      <c r="I23" s="74">
        <v>5998.3520647537698</v>
      </c>
      <c r="J23" s="74">
        <v>4956.2040960364402</v>
      </c>
      <c r="K23" s="74">
        <v>7246.7002038844703</v>
      </c>
      <c r="L23" s="74">
        <v>9614.8848056899005</v>
      </c>
      <c r="M23" s="74">
        <v>9018.1900976777997</v>
      </c>
      <c r="N23" s="74">
        <v>9146.6232616721009</v>
      </c>
      <c r="O23" s="75">
        <f>SUM(C23:N23)</f>
        <v>85000.000000000015</v>
      </c>
      <c r="P23" s="32">
        <f>SUM(C23:N23)</f>
        <v>85000.000000000015</v>
      </c>
      <c r="Q23" s="33">
        <v>95000</v>
      </c>
      <c r="R23" s="8"/>
    </row>
    <row r="24" spans="1:18" x14ac:dyDescent="0.3">
      <c r="A24" s="28">
        <v>5220</v>
      </c>
      <c r="B24" s="60" t="s">
        <v>26</v>
      </c>
      <c r="C24" s="74">
        <v>1101.81900976778</v>
      </c>
      <c r="D24" s="74">
        <v>796.61231124984397</v>
      </c>
      <c r="E24" s="74">
        <v>724.13287118419112</v>
      </c>
      <c r="F24" s="74">
        <v>729.13279267172902</v>
      </c>
      <c r="G24" s="74">
        <v>513.09961413191206</v>
      </c>
      <c r="H24" s="74">
        <v>637.10794802309704</v>
      </c>
      <c r="I24" s="74">
        <v>699.83520647537705</v>
      </c>
      <c r="J24" s="74">
        <v>595.62040960364402</v>
      </c>
      <c r="K24" s="74">
        <v>824.67002038844703</v>
      </c>
      <c r="L24" s="74">
        <v>961.4884805689901</v>
      </c>
      <c r="M24" s="74">
        <v>901.81900976778002</v>
      </c>
      <c r="N24" s="74">
        <v>1014.6623261672102</v>
      </c>
      <c r="O24" s="75"/>
      <c r="P24" s="32">
        <f>SUM(C24:N24)</f>
        <v>9500.0000000000018</v>
      </c>
      <c r="Q24" s="33">
        <v>9000</v>
      </c>
      <c r="R24" s="8"/>
    </row>
    <row r="25" spans="1:18" x14ac:dyDescent="0.3">
      <c r="A25" s="28"/>
      <c r="B25" s="54" t="s">
        <v>34</v>
      </c>
      <c r="C25" s="76">
        <f t="shared" ref="C25:O25" si="7">SUM(C23:C24)</f>
        <v>11120.00910744558</v>
      </c>
      <c r="D25" s="76">
        <f t="shared" si="7"/>
        <v>7762.7354237482832</v>
      </c>
      <c r="E25" s="76">
        <f t="shared" si="7"/>
        <v>6965.4615830261009</v>
      </c>
      <c r="F25" s="76">
        <f t="shared" si="7"/>
        <v>7020.4607193890188</v>
      </c>
      <c r="G25" s="76">
        <f t="shared" si="7"/>
        <v>4644.0957554510323</v>
      </c>
      <c r="H25" s="76">
        <f t="shared" si="7"/>
        <v>6008.1874282540675</v>
      </c>
      <c r="I25" s="76">
        <f t="shared" si="7"/>
        <v>6698.187271229147</v>
      </c>
      <c r="J25" s="76">
        <f t="shared" si="7"/>
        <v>5551.8245056400847</v>
      </c>
      <c r="K25" s="76">
        <f t="shared" si="7"/>
        <v>8071.3702242729178</v>
      </c>
      <c r="L25" s="76">
        <f t="shared" si="7"/>
        <v>10576.373286258891</v>
      </c>
      <c r="M25" s="76">
        <f t="shared" si="7"/>
        <v>9920.0091074455795</v>
      </c>
      <c r="N25" s="76">
        <f t="shared" si="7"/>
        <v>10161.285587839311</v>
      </c>
      <c r="O25" s="76">
        <f t="shared" si="7"/>
        <v>85000.000000000015</v>
      </c>
      <c r="P25" s="76">
        <f>SUM(P23:P24)</f>
        <v>94500.000000000015</v>
      </c>
      <c r="Q25" s="77">
        <f>SUM(Q23:Q23)</f>
        <v>95000</v>
      </c>
      <c r="R25" s="8"/>
    </row>
    <row r="26" spans="1:18" x14ac:dyDescent="0.3">
      <c r="A26" s="28"/>
      <c r="B26" s="78" t="s">
        <v>30</v>
      </c>
      <c r="C26" s="79">
        <f t="shared" ref="C26:P26" si="8">SUM(C6-C25)</f>
        <v>4191.9908925544205</v>
      </c>
      <c r="D26" s="67">
        <f t="shared" si="8"/>
        <v>5941.2645762517168</v>
      </c>
      <c r="E26" s="67">
        <f t="shared" si="8"/>
        <v>4866.5384169738991</v>
      </c>
      <c r="F26" s="67">
        <f t="shared" si="8"/>
        <v>3359.5392806109812</v>
      </c>
      <c r="G26" s="67">
        <f t="shared" si="8"/>
        <v>3503.9042445489677</v>
      </c>
      <c r="H26" s="67">
        <f t="shared" si="8"/>
        <v>3423.8125717459325</v>
      </c>
      <c r="I26" s="67">
        <f t="shared" si="8"/>
        <v>2469.812728770853</v>
      </c>
      <c r="J26" s="67">
        <f t="shared" si="8"/>
        <v>5080.1754943599153</v>
      </c>
      <c r="K26" s="67">
        <f t="shared" si="8"/>
        <v>3004.6297757270822</v>
      </c>
      <c r="L26" s="67">
        <f t="shared" si="8"/>
        <v>5647.6267137411087</v>
      </c>
      <c r="M26" s="67">
        <f t="shared" si="8"/>
        <v>5391.9908925544205</v>
      </c>
      <c r="N26" s="67">
        <f t="shared" si="8"/>
        <v>3818.5944121606917</v>
      </c>
      <c r="O26" s="67">
        <f t="shared" si="8"/>
        <v>-85000.000000000015</v>
      </c>
      <c r="P26" s="67">
        <f t="shared" si="8"/>
        <v>50699.87999999999</v>
      </c>
      <c r="Q26" s="68">
        <v>718205.2</v>
      </c>
      <c r="R26" s="8"/>
    </row>
    <row r="27" spans="1:18" x14ac:dyDescent="0.3">
      <c r="A27" s="28"/>
      <c r="B27" s="80" t="s">
        <v>31</v>
      </c>
      <c r="C27" s="70">
        <f t="shared" ref="C27:O27" si="9">SUM(C6-C25)/C6</f>
        <v>0.27377161001530959</v>
      </c>
      <c r="D27" s="70">
        <f t="shared" si="9"/>
        <v>0.43354236545911534</v>
      </c>
      <c r="E27" s="70">
        <f t="shared" si="9"/>
        <v>0.41130311164417671</v>
      </c>
      <c r="F27" s="70">
        <f t="shared" si="9"/>
        <v>0.3236550366677246</v>
      </c>
      <c r="G27" s="70">
        <f t="shared" si="9"/>
        <v>0.43003243060247515</v>
      </c>
      <c r="H27" s="70">
        <f t="shared" si="9"/>
        <v>0.36299963652946698</v>
      </c>
      <c r="I27" s="70">
        <f t="shared" si="9"/>
        <v>0.26939493114865326</v>
      </c>
      <c r="J27" s="70">
        <f t="shared" si="9"/>
        <v>0.47781936553422832</v>
      </c>
      <c r="K27" s="70">
        <f t="shared" si="9"/>
        <v>0.27127390535636353</v>
      </c>
      <c r="L27" s="70">
        <f t="shared" si="9"/>
        <v>0.34810322446629122</v>
      </c>
      <c r="M27" s="70">
        <f t="shared" si="9"/>
        <v>0.35214151597142246</v>
      </c>
      <c r="N27" s="70">
        <f t="shared" si="9"/>
        <v>0.27314929828873286</v>
      </c>
      <c r="O27" s="70" t="e">
        <f t="shared" si="9"/>
        <v>#DIV/0!</v>
      </c>
      <c r="P27" s="70">
        <f>SUM(P6-P25)/P6</f>
        <v>0.34917301584546756</v>
      </c>
      <c r="Q27" s="71">
        <v>0.31181100149669538</v>
      </c>
      <c r="R27" s="8"/>
    </row>
    <row r="28" spans="1:18" x14ac:dyDescent="0.3">
      <c r="A28" s="28"/>
      <c r="B28" s="7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73"/>
      <c r="Q28" s="73"/>
      <c r="R28" s="8"/>
    </row>
    <row r="29" spans="1:18" x14ac:dyDescent="0.3">
      <c r="A29" s="28"/>
      <c r="B29" s="82" t="s">
        <v>35</v>
      </c>
      <c r="C29" s="55"/>
      <c r="D29" s="56"/>
      <c r="E29" s="56"/>
      <c r="F29" s="56"/>
      <c r="G29" s="56"/>
      <c r="H29" s="57"/>
      <c r="I29" s="57"/>
      <c r="J29" s="57"/>
      <c r="K29" s="57"/>
      <c r="L29" s="57"/>
      <c r="M29" s="57"/>
      <c r="N29" s="57"/>
      <c r="O29" s="58"/>
      <c r="P29" s="59"/>
      <c r="Q29" s="59"/>
      <c r="R29" s="8"/>
    </row>
    <row r="30" spans="1:18" x14ac:dyDescent="0.3">
      <c r="A30" s="28">
        <v>5310</v>
      </c>
      <c r="B30" s="83" t="s">
        <v>36</v>
      </c>
      <c r="C30" s="84">
        <f>(C$7/$Q$7)*$Q30</f>
        <v>1898.1833869284187</v>
      </c>
      <c r="D30" s="85">
        <f t="shared" ref="D30:N30" si="10">(D$7/$Q$7)*$Q30</f>
        <v>1698.8443792102307</v>
      </c>
      <c r="E30" s="85">
        <f t="shared" si="10"/>
        <v>1466.7780717174146</v>
      </c>
      <c r="F30" s="85">
        <f t="shared" si="10"/>
        <v>1286.7779229569612</v>
      </c>
      <c r="G30" s="85">
        <f t="shared" si="10"/>
        <v>1010.0834794078341</v>
      </c>
      <c r="H30" s="85">
        <f t="shared" si="10"/>
        <v>1169.2571646753427</v>
      </c>
      <c r="I30" s="85">
        <f t="shared" si="10"/>
        <v>1136.5298649007148</v>
      </c>
      <c r="J30" s="85">
        <f t="shared" si="10"/>
        <v>1318.0176181963786</v>
      </c>
      <c r="K30" s="85">
        <f t="shared" si="10"/>
        <v>1373.0589859991619</v>
      </c>
      <c r="L30" s="85">
        <f t="shared" si="10"/>
        <v>2011.2413316044062</v>
      </c>
      <c r="M30" s="85">
        <f t="shared" si="10"/>
        <v>1898.1833869284187</v>
      </c>
      <c r="N30" s="85">
        <f t="shared" si="10"/>
        <v>1733.0444074747168</v>
      </c>
      <c r="O30" s="62">
        <v>18000</v>
      </c>
      <c r="P30" s="32">
        <f t="shared" ref="P30:P32" si="11">SUM(C30:N30)</f>
        <v>17999.999999999996</v>
      </c>
      <c r="Q30" s="33">
        <v>18000</v>
      </c>
      <c r="R30" s="8"/>
    </row>
    <row r="31" spans="1:18" x14ac:dyDescent="0.3">
      <c r="A31" s="28">
        <v>5320</v>
      </c>
      <c r="B31" s="86" t="s">
        <v>37</v>
      </c>
      <c r="C31" s="61">
        <v>3492.0690017099187</v>
      </c>
      <c r="D31" s="61">
        <v>3901.8214064639719</v>
      </c>
      <c r="E31" s="61">
        <v>2645.0435083004199</v>
      </c>
      <c r="F31" s="61">
        <v>3015.0438140857964</v>
      </c>
      <c r="G31" s="61">
        <v>3015.0438140857964</v>
      </c>
      <c r="H31" s="61">
        <v>2336.2002778514693</v>
      </c>
      <c r="I31" s="61">
        <v>2403.4730607215374</v>
      </c>
      <c r="J31" s="61">
        <v>2822.3990267760551</v>
      </c>
      <c r="K31" s="61">
        <v>2709.2584374036674</v>
      </c>
      <c r="L31" s="61">
        <v>3501.8214064639701</v>
      </c>
      <c r="M31" s="61">
        <v>4134.218292742391</v>
      </c>
      <c r="N31" s="61">
        <v>3023</v>
      </c>
      <c r="O31" s="62">
        <f>SUM(C31:N31)</f>
        <v>36999.392046604997</v>
      </c>
      <c r="P31" s="32">
        <f t="shared" si="11"/>
        <v>36999.392046604997</v>
      </c>
      <c r="Q31" s="33">
        <v>37000</v>
      </c>
      <c r="R31" s="87"/>
    </row>
    <row r="32" spans="1:18" x14ac:dyDescent="0.3">
      <c r="A32" s="28">
        <v>5330</v>
      </c>
      <c r="B32" s="60" t="s">
        <v>38</v>
      </c>
      <c r="C32" s="85">
        <f>(C$7/$Q$7)*$Q32</f>
        <v>5140.702430332587</v>
      </c>
      <c r="D32" s="85">
        <f t="shared" ref="D32:N32" si="12">(D$7/$Q$7)*$Q32</f>
        <v>4600.8480998744626</v>
      </c>
      <c r="E32" s="85">
        <f t="shared" si="12"/>
        <v>3972.3609688933625</v>
      </c>
      <c r="F32" s="85">
        <f t="shared" si="12"/>
        <v>3484.8805660169969</v>
      </c>
      <c r="G32" s="85">
        <f t="shared" si="12"/>
        <v>2735.530525231839</v>
      </c>
      <c r="H32" s="85">
        <f t="shared" si="12"/>
        <v>3166.6082368663115</v>
      </c>
      <c r="I32" s="85">
        <f t="shared" si="12"/>
        <v>3077.9754363433358</v>
      </c>
      <c r="J32" s="85">
        <f t="shared" si="12"/>
        <v>3569.484602879837</v>
      </c>
      <c r="K32" s="85">
        <f t="shared" si="12"/>
        <v>3718.5488583048414</v>
      </c>
      <c r="L32" s="85">
        <f t="shared" si="12"/>
        <v>5446.888468502867</v>
      </c>
      <c r="M32" s="85">
        <f t="shared" si="12"/>
        <v>5140.702430332587</v>
      </c>
      <c r="N32" s="85">
        <f t="shared" si="12"/>
        <v>4693.4693764209715</v>
      </c>
      <c r="O32" s="62">
        <v>48500</v>
      </c>
      <c r="P32" s="32">
        <f t="shared" si="11"/>
        <v>48748.000000000007</v>
      </c>
      <c r="Q32" s="33">
        <v>48748</v>
      </c>
      <c r="R32" s="8"/>
    </row>
    <row r="33" spans="1:18" x14ac:dyDescent="0.3">
      <c r="A33" s="28"/>
      <c r="B33" s="54" t="s">
        <v>39</v>
      </c>
      <c r="C33" s="88">
        <f t="shared" ref="C33:N33" si="13">SUM(C30:C32)</f>
        <v>10530.954818970924</v>
      </c>
      <c r="D33" s="76">
        <f t="shared" si="13"/>
        <v>10201.513885548666</v>
      </c>
      <c r="E33" s="76">
        <f t="shared" si="13"/>
        <v>8084.182548911198</v>
      </c>
      <c r="F33" s="76">
        <f t="shared" si="13"/>
        <v>7786.7023030597538</v>
      </c>
      <c r="G33" s="76">
        <f t="shared" si="13"/>
        <v>6760.657818725469</v>
      </c>
      <c r="H33" s="76">
        <f t="shared" si="13"/>
        <v>6672.065679393123</v>
      </c>
      <c r="I33" s="76">
        <f t="shared" si="13"/>
        <v>6617.9783619655882</v>
      </c>
      <c r="J33" s="76">
        <f t="shared" si="13"/>
        <v>7709.9012478522709</v>
      </c>
      <c r="K33" s="76">
        <f t="shared" si="13"/>
        <v>7800.8662817076711</v>
      </c>
      <c r="L33" s="76">
        <f t="shared" si="13"/>
        <v>10959.951206571244</v>
      </c>
      <c r="M33" s="76">
        <f t="shared" si="13"/>
        <v>11173.104110003396</v>
      </c>
      <c r="N33" s="76">
        <f t="shared" si="13"/>
        <v>9449.5137838956871</v>
      </c>
      <c r="O33" s="89"/>
      <c r="P33" s="39">
        <f>SUM(P30:P32)</f>
        <v>103747.392046605</v>
      </c>
      <c r="Q33" s="40">
        <v>173206.2</v>
      </c>
      <c r="R33" s="8"/>
    </row>
    <row r="34" spans="1:18" x14ac:dyDescent="0.3">
      <c r="A34" s="28"/>
      <c r="B34" s="78" t="s">
        <v>30</v>
      </c>
      <c r="C34" s="67">
        <f t="shared" ref="C34:P34" si="14">SUM(C7-C33)</f>
        <v>953.04518102907605</v>
      </c>
      <c r="D34" s="67">
        <f t="shared" si="14"/>
        <v>76.486114451334288</v>
      </c>
      <c r="E34" s="67">
        <f t="shared" si="14"/>
        <v>789.81745108880204</v>
      </c>
      <c r="F34" s="67">
        <f t="shared" si="14"/>
        <v>-1.7023030597529214</v>
      </c>
      <c r="G34" s="67">
        <f t="shared" si="14"/>
        <v>-649.65781872546904</v>
      </c>
      <c r="H34" s="67">
        <f t="shared" si="14"/>
        <v>401.93432060687701</v>
      </c>
      <c r="I34" s="67">
        <f t="shared" si="14"/>
        <v>258.02163803441181</v>
      </c>
      <c r="J34" s="67">
        <f t="shared" si="14"/>
        <v>264.0987521477291</v>
      </c>
      <c r="K34" s="67">
        <f t="shared" si="14"/>
        <v>506.13371829232892</v>
      </c>
      <c r="L34" s="67">
        <f t="shared" si="14"/>
        <v>1208.0487934287557</v>
      </c>
      <c r="M34" s="67">
        <f t="shared" si="14"/>
        <v>310.89588999660373</v>
      </c>
      <c r="N34" s="67">
        <f t="shared" si="14"/>
        <v>1035.3962161043128</v>
      </c>
      <c r="O34" s="67">
        <f t="shared" si="14"/>
        <v>0</v>
      </c>
      <c r="P34" s="67">
        <f t="shared" si="14"/>
        <v>5152.5179533949995</v>
      </c>
      <c r="Q34" s="68">
        <v>544999</v>
      </c>
      <c r="R34" s="8"/>
    </row>
    <row r="35" spans="1:18" x14ac:dyDescent="0.3">
      <c r="A35" s="28"/>
      <c r="B35" s="90" t="s">
        <v>31</v>
      </c>
      <c r="C35" s="91">
        <f t="shared" ref="C35:O35" si="15">SUM(C7-C33)/C7</f>
        <v>8.2988956899083602E-2</v>
      </c>
      <c r="D35" s="91">
        <f t="shared" si="15"/>
        <v>7.4417313145878853E-3</v>
      </c>
      <c r="E35" s="91">
        <f t="shared" si="15"/>
        <v>8.9003544183998431E-2</v>
      </c>
      <c r="F35" s="91">
        <f t="shared" si="15"/>
        <v>-2.186644906554812E-4</v>
      </c>
      <c r="G35" s="91">
        <f t="shared" si="15"/>
        <v>-0.10630957596554885</v>
      </c>
      <c r="H35" s="91">
        <f t="shared" si="15"/>
        <v>5.6818535567836725E-2</v>
      </c>
      <c r="I35" s="91">
        <f t="shared" si="15"/>
        <v>3.7524961901456051E-2</v>
      </c>
      <c r="J35" s="91">
        <f t="shared" si="15"/>
        <v>3.3119983966356799E-2</v>
      </c>
      <c r="K35" s="91">
        <f t="shared" si="15"/>
        <v>6.0928580509489461E-2</v>
      </c>
      <c r="L35" s="91">
        <f t="shared" si="15"/>
        <v>9.9280801563835938E-2</v>
      </c>
      <c r="M35" s="91">
        <f t="shared" si="15"/>
        <v>2.7072090734639825E-2</v>
      </c>
      <c r="N35" s="91">
        <f t="shared" si="15"/>
        <v>9.8751082851861655E-2</v>
      </c>
      <c r="O35" s="91" t="e">
        <f t="shared" si="15"/>
        <v>#DIV/0!</v>
      </c>
      <c r="P35" s="91">
        <f>SUM(P7-P33)/P7</f>
        <v>4.7314253550760507E-2</v>
      </c>
      <c r="Q35" s="71">
        <v>4.5695079086842186E-2</v>
      </c>
      <c r="R35" s="8"/>
    </row>
    <row r="36" spans="1:18" x14ac:dyDescent="0.3">
      <c r="A36" s="28"/>
      <c r="B36" s="72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73"/>
      <c r="Q36" s="73"/>
      <c r="R36" s="8"/>
    </row>
    <row r="37" spans="1:18" x14ac:dyDescent="0.3">
      <c r="A37" s="28"/>
      <c r="B37" s="54" t="s">
        <v>40</v>
      </c>
      <c r="C37" s="55"/>
      <c r="D37" s="56"/>
      <c r="E37" s="56"/>
      <c r="F37" s="56"/>
      <c r="G37" s="56"/>
      <c r="H37" s="57"/>
      <c r="I37" s="57"/>
      <c r="J37" s="57"/>
      <c r="K37" s="57"/>
      <c r="L37" s="57"/>
      <c r="M37" s="57"/>
      <c r="N37" s="57"/>
      <c r="O37" s="58"/>
      <c r="P37" s="59"/>
      <c r="Q37" s="59"/>
      <c r="R37" s="8"/>
    </row>
    <row r="38" spans="1:18" x14ac:dyDescent="0.3">
      <c r="A38" s="28">
        <v>5410</v>
      </c>
      <c r="B38" s="35" t="s">
        <v>37</v>
      </c>
      <c r="C38" s="85">
        <v>2599.8147337782329</v>
      </c>
      <c r="D38" s="85">
        <v>2692.2477582503134</v>
      </c>
      <c r="E38" s="85">
        <v>2391.855481800852</v>
      </c>
      <c r="F38" s="85">
        <v>2497.3634386344556</v>
      </c>
      <c r="G38" s="85">
        <v>2320.985558565927</v>
      </c>
      <c r="H38" s="85">
        <v>2222.7508981170959</v>
      </c>
      <c r="I38" s="85">
        <v>2432.0596148729514</v>
      </c>
      <c r="J38" s="85">
        <v>2373.4074836415684</v>
      </c>
      <c r="K38" s="85">
        <v>2661.5146719436784</v>
      </c>
      <c r="L38" s="85">
        <v>2514.6461509351616</v>
      </c>
      <c r="M38" s="85">
        <v>2638.5666869049919</v>
      </c>
      <c r="N38" s="85">
        <v>2654.8771470227803</v>
      </c>
      <c r="O38" s="62"/>
      <c r="P38" s="32">
        <f>SUM(C38:N38)</f>
        <v>30000.089624468008</v>
      </c>
      <c r="Q38" s="33">
        <v>30000</v>
      </c>
      <c r="R38" s="8"/>
    </row>
    <row r="39" spans="1:18" x14ac:dyDescent="0.3">
      <c r="A39" s="28">
        <v>5420</v>
      </c>
      <c r="B39" s="35" t="s">
        <v>38</v>
      </c>
      <c r="C39" s="85">
        <f t="shared" ref="C39:N43" si="16">(C$8/$Q$8)*$Q39</f>
        <v>2692.2477582503134</v>
      </c>
      <c r="D39" s="85">
        <f t="shared" si="16"/>
        <v>2599.8147337782329</v>
      </c>
      <c r="E39" s="85">
        <f t="shared" si="16"/>
        <v>2497.3634386344556</v>
      </c>
      <c r="F39" s="85">
        <f t="shared" si="16"/>
        <v>2391.855481800852</v>
      </c>
      <c r="G39" s="85">
        <f t="shared" si="16"/>
        <v>2222.7508981170959</v>
      </c>
      <c r="H39" s="85">
        <f t="shared" si="16"/>
        <v>2320.985558565927</v>
      </c>
      <c r="I39" s="85">
        <f t="shared" si="16"/>
        <v>2373.4074836415684</v>
      </c>
      <c r="J39" s="85">
        <f t="shared" si="16"/>
        <v>2432.0596148729514</v>
      </c>
      <c r="K39" s="85">
        <f t="shared" si="16"/>
        <v>2514.6461509351616</v>
      </c>
      <c r="L39" s="85">
        <f t="shared" si="16"/>
        <v>2661.5146719436784</v>
      </c>
      <c r="M39" s="85">
        <f t="shared" si="16"/>
        <v>2654.8771470227803</v>
      </c>
      <c r="N39" s="85">
        <f t="shared" si="16"/>
        <v>2638.5666869049919</v>
      </c>
      <c r="O39" s="62">
        <v>30000</v>
      </c>
      <c r="P39" s="32">
        <f>SUM(C39:N39)</f>
        <v>30000.089624468008</v>
      </c>
      <c r="Q39" s="33">
        <v>30000</v>
      </c>
      <c r="R39" s="8"/>
    </row>
    <row r="40" spans="1:18" x14ac:dyDescent="0.3">
      <c r="A40" s="28">
        <v>5430</v>
      </c>
      <c r="B40" s="35" t="s">
        <v>41</v>
      </c>
      <c r="C40" s="85">
        <f>(C$8/$Q$8)*$Q40</f>
        <v>753.82937231008771</v>
      </c>
      <c r="D40" s="85">
        <f t="shared" si="16"/>
        <v>727.94812545790523</v>
      </c>
      <c r="E40" s="85">
        <f t="shared" si="16"/>
        <v>699.26176281764754</v>
      </c>
      <c r="F40" s="85">
        <f t="shared" si="16"/>
        <v>669.71953490423857</v>
      </c>
      <c r="G40" s="85">
        <f t="shared" si="16"/>
        <v>622.37025147278678</v>
      </c>
      <c r="H40" s="85">
        <f t="shared" si="16"/>
        <v>649.87595639845949</v>
      </c>
      <c r="I40" s="85">
        <f t="shared" si="16"/>
        <v>664.55409541963911</v>
      </c>
      <c r="J40" s="85">
        <f t="shared" si="16"/>
        <v>680.97669216442637</v>
      </c>
      <c r="K40" s="85">
        <f t="shared" si="16"/>
        <v>704.1009222618452</v>
      </c>
      <c r="L40" s="85">
        <f t="shared" si="16"/>
        <v>745.22410814422994</v>
      </c>
      <c r="M40" s="85">
        <f t="shared" si="16"/>
        <v>743.3656011663785</v>
      </c>
      <c r="N40" s="85">
        <f t="shared" si="16"/>
        <v>738.79867233339769</v>
      </c>
      <c r="O40" s="62">
        <f>SUM(C40:N40)</f>
        <v>8400.025094851042</v>
      </c>
      <c r="P40" s="32">
        <f t="shared" ref="P40:P43" si="17">SUM(C40:N40)</f>
        <v>8400.025094851042</v>
      </c>
      <c r="Q40" s="33">
        <v>8400</v>
      </c>
      <c r="R40" s="8"/>
    </row>
    <row r="41" spans="1:18" x14ac:dyDescent="0.3">
      <c r="A41" s="28">
        <v>5440</v>
      </c>
      <c r="B41" s="35" t="s">
        <v>42</v>
      </c>
      <c r="C41" s="85">
        <f t="shared" ref="C41:C43" si="18">(C$8/$Q$8)*$Q41</f>
        <v>188.45734307752193</v>
      </c>
      <c r="D41" s="85">
        <f t="shared" si="16"/>
        <v>181.98703136447631</v>
      </c>
      <c r="E41" s="85">
        <f t="shared" si="16"/>
        <v>174.81544070441188</v>
      </c>
      <c r="F41" s="85">
        <f t="shared" si="16"/>
        <v>167.42988372605964</v>
      </c>
      <c r="G41" s="85">
        <f t="shared" si="16"/>
        <v>155.59256286819669</v>
      </c>
      <c r="H41" s="85">
        <f t="shared" si="16"/>
        <v>162.46898909961487</v>
      </c>
      <c r="I41" s="85">
        <f t="shared" si="16"/>
        <v>166.13852385490978</v>
      </c>
      <c r="J41" s="85">
        <f t="shared" si="16"/>
        <v>170.24417304110659</v>
      </c>
      <c r="K41" s="85">
        <f t="shared" si="16"/>
        <v>176.0252305654613</v>
      </c>
      <c r="L41" s="85">
        <f t="shared" si="16"/>
        <v>186.30602703605749</v>
      </c>
      <c r="M41" s="85">
        <f t="shared" si="16"/>
        <v>185.84140029159462</v>
      </c>
      <c r="N41" s="85">
        <f t="shared" si="16"/>
        <v>184.69966808334942</v>
      </c>
      <c r="O41" s="62">
        <f>SUM(C41:N41)</f>
        <v>2100.0062737127605</v>
      </c>
      <c r="P41" s="32">
        <f t="shared" si="17"/>
        <v>2100.0062737127605</v>
      </c>
      <c r="Q41" s="33">
        <v>2100</v>
      </c>
      <c r="R41" s="8"/>
    </row>
    <row r="42" spans="1:18" x14ac:dyDescent="0.3">
      <c r="A42" s="28">
        <v>5450</v>
      </c>
      <c r="B42" s="35" t="s">
        <v>43</v>
      </c>
      <c r="C42" s="85">
        <f t="shared" si="18"/>
        <v>192.94442267460579</v>
      </c>
      <c r="D42" s="85">
        <f t="shared" si="16"/>
        <v>186.32005592077337</v>
      </c>
      <c r="E42" s="85">
        <f t="shared" si="16"/>
        <v>178.97771310213599</v>
      </c>
      <c r="F42" s="85">
        <f t="shared" si="16"/>
        <v>171.41630952906107</v>
      </c>
      <c r="G42" s="85">
        <f t="shared" si="16"/>
        <v>159.29714769839185</v>
      </c>
      <c r="H42" s="85">
        <f t="shared" si="16"/>
        <v>166.33729836389142</v>
      </c>
      <c r="I42" s="85">
        <f t="shared" si="16"/>
        <v>170.09420299431241</v>
      </c>
      <c r="J42" s="85">
        <f t="shared" si="16"/>
        <v>174.29760573256152</v>
      </c>
      <c r="K42" s="85">
        <f t="shared" si="16"/>
        <v>180.21630748368659</v>
      </c>
      <c r="L42" s="85">
        <f t="shared" si="16"/>
        <v>190.74188482263028</v>
      </c>
      <c r="M42" s="85">
        <f t="shared" si="16"/>
        <v>190.26619553663258</v>
      </c>
      <c r="N42" s="85">
        <f t="shared" si="16"/>
        <v>189.0972792281911</v>
      </c>
      <c r="O42" s="62"/>
      <c r="P42" s="32">
        <f t="shared" si="17"/>
        <v>2150.0064230868738</v>
      </c>
      <c r="Q42" s="33">
        <v>2150</v>
      </c>
      <c r="R42" s="8"/>
    </row>
    <row r="43" spans="1:18" x14ac:dyDescent="0.3">
      <c r="A43" s="28">
        <v>5460</v>
      </c>
      <c r="B43" s="35" t="s">
        <v>44</v>
      </c>
      <c r="C43" s="85">
        <f t="shared" si="18"/>
        <v>1088.5655102525434</v>
      </c>
      <c r="D43" s="85">
        <f t="shared" si="16"/>
        <v>1051.1917573576654</v>
      </c>
      <c r="E43" s="85">
        <f t="shared" si="16"/>
        <v>1009.7672836878648</v>
      </c>
      <c r="F43" s="85">
        <f t="shared" si="16"/>
        <v>967.10689980814448</v>
      </c>
      <c r="G43" s="85">
        <f t="shared" si="16"/>
        <v>898.73227980534568</v>
      </c>
      <c r="H43" s="85">
        <f t="shared" si="16"/>
        <v>938.45182751348977</v>
      </c>
      <c r="I43" s="85">
        <f t="shared" si="16"/>
        <v>959.64775921907415</v>
      </c>
      <c r="J43" s="85">
        <f t="shared" si="16"/>
        <v>983.36277094696334</v>
      </c>
      <c r="K43" s="85">
        <f t="shared" si="16"/>
        <v>1016.7552603614503</v>
      </c>
      <c r="L43" s="85">
        <f t="shared" si="16"/>
        <v>1076.1390990225607</v>
      </c>
      <c r="M43" s="85">
        <f t="shared" si="16"/>
        <v>1073.4553264462108</v>
      </c>
      <c r="N43" s="85">
        <f t="shared" si="16"/>
        <v>1066.8604637385849</v>
      </c>
      <c r="O43" s="62"/>
      <c r="P43" s="32">
        <f t="shared" si="17"/>
        <v>12130.036238159897</v>
      </c>
      <c r="Q43" s="33">
        <v>12130</v>
      </c>
      <c r="R43" s="8"/>
    </row>
    <row r="44" spans="1:18" x14ac:dyDescent="0.3">
      <c r="A44" s="28"/>
      <c r="B44" s="65" t="s">
        <v>45</v>
      </c>
      <c r="C44" s="39">
        <f t="shared" ref="C44:O44" si="19">SUM(C38:C43)</f>
        <v>7515.8591403433047</v>
      </c>
      <c r="D44" s="39">
        <f t="shared" si="19"/>
        <v>7439.5094621293665</v>
      </c>
      <c r="E44" s="39">
        <f t="shared" si="19"/>
        <v>6952.0411207473671</v>
      </c>
      <c r="F44" s="39">
        <f t="shared" si="19"/>
        <v>6864.8915484028112</v>
      </c>
      <c r="G44" s="39">
        <f t="shared" si="19"/>
        <v>6379.7286985277442</v>
      </c>
      <c r="H44" s="39">
        <f t="shared" si="19"/>
        <v>6460.8705280584782</v>
      </c>
      <c r="I44" s="39">
        <f t="shared" si="19"/>
        <v>6765.9016800024565</v>
      </c>
      <c r="J44" s="39">
        <f t="shared" si="19"/>
        <v>6814.3483403995779</v>
      </c>
      <c r="K44" s="39">
        <f t="shared" si="19"/>
        <v>7253.2585435512829</v>
      </c>
      <c r="L44" s="39">
        <f t="shared" si="19"/>
        <v>7374.5719419043189</v>
      </c>
      <c r="M44" s="39">
        <f t="shared" si="19"/>
        <v>7486.3723573685893</v>
      </c>
      <c r="N44" s="39">
        <f t="shared" si="19"/>
        <v>7472.8999173112952</v>
      </c>
      <c r="O44" s="39">
        <f t="shared" si="19"/>
        <v>40500.031368563803</v>
      </c>
      <c r="P44" s="39">
        <f>SUM(P38:P43)</f>
        <v>84780.25327874659</v>
      </c>
      <c r="Q44" s="40">
        <v>180957</v>
      </c>
      <c r="R44" s="8"/>
    </row>
    <row r="45" spans="1:18" x14ac:dyDescent="0.3">
      <c r="A45" s="28"/>
      <c r="B45" s="66" t="s">
        <v>30</v>
      </c>
      <c r="C45" s="67">
        <f t="shared" ref="C45:P45" si="20">SUM(C8-C44)</f>
        <v>7686.4108596566957</v>
      </c>
      <c r="D45" s="67">
        <f t="shared" si="20"/>
        <v>7240.8205378706334</v>
      </c>
      <c r="E45" s="67">
        <f t="shared" si="20"/>
        <v>7149.7788792526326</v>
      </c>
      <c r="F45" s="67">
        <f t="shared" si="20"/>
        <v>6641.1584515971881</v>
      </c>
      <c r="G45" s="67">
        <f t="shared" si="20"/>
        <v>6171.4413014722559</v>
      </c>
      <c r="H45" s="67">
        <f t="shared" si="20"/>
        <v>6644.9994719415226</v>
      </c>
      <c r="I45" s="67">
        <f t="shared" si="20"/>
        <v>6635.9783199975427</v>
      </c>
      <c r="J45" s="67">
        <f t="shared" si="20"/>
        <v>6918.7216596004218</v>
      </c>
      <c r="K45" s="67">
        <f t="shared" si="20"/>
        <v>6946.151456448717</v>
      </c>
      <c r="L45" s="67">
        <f t="shared" si="20"/>
        <v>7654.1580580956806</v>
      </c>
      <c r="M45" s="67">
        <f t="shared" si="20"/>
        <v>7504.8776426314107</v>
      </c>
      <c r="N45" s="67">
        <f t="shared" si="20"/>
        <v>7426.2500826887044</v>
      </c>
      <c r="O45" s="67">
        <f t="shared" si="20"/>
        <v>-40500.031368563803</v>
      </c>
      <c r="P45" s="67">
        <f t="shared" si="20"/>
        <v>84620.74672125341</v>
      </c>
      <c r="Q45" s="68">
        <v>364042</v>
      </c>
      <c r="R45" s="8"/>
    </row>
    <row r="46" spans="1:18" x14ac:dyDescent="0.3">
      <c r="A46" s="28"/>
      <c r="B46" s="69" t="s">
        <v>31</v>
      </c>
      <c r="C46" s="70">
        <f t="shared" ref="C46:O46" si="21">SUM(C8-C44)/C8</f>
        <v>0.50560941620275757</v>
      </c>
      <c r="D46" s="70">
        <f t="shared" si="21"/>
        <v>0.49323281819077863</v>
      </c>
      <c r="E46" s="70">
        <f t="shared" si="21"/>
        <v>0.50701107227667297</v>
      </c>
      <c r="F46" s="70">
        <f t="shared" si="21"/>
        <v>0.49171730088346988</v>
      </c>
      <c r="G46" s="70">
        <f t="shared" si="21"/>
        <v>0.49170247088297392</v>
      </c>
      <c r="H46" s="70">
        <f t="shared" si="21"/>
        <v>0.50702467458791534</v>
      </c>
      <c r="I46" s="70">
        <f t="shared" si="21"/>
        <v>0.49515279348849139</v>
      </c>
      <c r="J46" s="70">
        <f t="shared" si="21"/>
        <v>0.5038000723509326</v>
      </c>
      <c r="K46" s="70">
        <f t="shared" si="21"/>
        <v>0.48918592085507195</v>
      </c>
      <c r="L46" s="70">
        <f t="shared" si="21"/>
        <v>0.50930172130949725</v>
      </c>
      <c r="M46" s="70">
        <f t="shared" si="21"/>
        <v>0.50061720287710565</v>
      </c>
      <c r="N46" s="70">
        <f t="shared" si="21"/>
        <v>0.4984344799997788</v>
      </c>
      <c r="O46" s="70" t="e">
        <f t="shared" si="21"/>
        <v>#DIV/0!</v>
      </c>
      <c r="P46" s="70">
        <f>SUM(P8-P44)/P8</f>
        <v>0.49952920420336011</v>
      </c>
      <c r="Q46" s="71">
        <v>0.40179652447142694</v>
      </c>
      <c r="R46" s="8"/>
    </row>
    <row r="47" spans="1:18" x14ac:dyDescent="0.3">
      <c r="A47" s="28"/>
      <c r="B47" s="72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8"/>
    </row>
    <row r="48" spans="1:18" x14ac:dyDescent="0.3">
      <c r="A48" s="28"/>
      <c r="B48" s="92" t="s">
        <v>46</v>
      </c>
      <c r="C48" s="93">
        <f>SUM(C18,C25,C33,C44)</f>
        <v>86599.792823759621</v>
      </c>
      <c r="D48" s="93">
        <f t="shared" ref="D48:O48" si="22">SUM(D18,D25,D33,D44)</f>
        <v>77374.295967738042</v>
      </c>
      <c r="E48" s="93">
        <f t="shared" si="22"/>
        <v>66414.480064911797</v>
      </c>
      <c r="F48" s="93">
        <f t="shared" si="22"/>
        <v>61009.14535439769</v>
      </c>
      <c r="G48" s="93">
        <f t="shared" si="22"/>
        <v>48506.171298893525</v>
      </c>
      <c r="H48" s="93">
        <f t="shared" si="22"/>
        <v>54704.080299306203</v>
      </c>
      <c r="I48" s="93">
        <f t="shared" si="22"/>
        <v>54649.623154152432</v>
      </c>
      <c r="J48" s="93">
        <f t="shared" si="22"/>
        <v>60663.187890680201</v>
      </c>
      <c r="K48" s="93">
        <f t="shared" si="22"/>
        <v>64387.220822032512</v>
      </c>
      <c r="L48" s="93">
        <f t="shared" si="22"/>
        <v>89082.66376346779</v>
      </c>
      <c r="M48" s="93">
        <f t="shared" si="22"/>
        <v>87312.455331817357</v>
      </c>
      <c r="N48" s="93">
        <f t="shared" si="22"/>
        <v>79794.244942389807</v>
      </c>
      <c r="O48" s="93">
        <f t="shared" si="22"/>
        <v>812470.03136856377</v>
      </c>
      <c r="P48" s="93">
        <f>SUM(P18,P25,P33,P44)</f>
        <v>830497.36171354703</v>
      </c>
      <c r="Q48" s="94">
        <v>845958</v>
      </c>
      <c r="R48" s="63"/>
    </row>
    <row r="49" spans="1:18" x14ac:dyDescent="0.3">
      <c r="A49" s="28"/>
      <c r="B49" s="95" t="s">
        <v>47</v>
      </c>
      <c r="C49" s="96">
        <f t="shared" ref="C49:P49" si="23">SUM(C9-C48)</f>
        <v>38338.477176240383</v>
      </c>
      <c r="D49" s="96">
        <f t="shared" si="23"/>
        <v>35518.03403226196</v>
      </c>
      <c r="E49" s="96">
        <f t="shared" si="23"/>
        <v>32483.33993508821</v>
      </c>
      <c r="F49" s="96">
        <f t="shared" si="23"/>
        <v>26886.904645602313</v>
      </c>
      <c r="G49" s="96">
        <f t="shared" si="23"/>
        <v>22438.998701106473</v>
      </c>
      <c r="H49" s="96">
        <f t="shared" si="23"/>
        <v>25997.789700693793</v>
      </c>
      <c r="I49" s="96">
        <f t="shared" si="23"/>
        <v>24456.256845847573</v>
      </c>
      <c r="J49" s="96">
        <f t="shared" si="23"/>
        <v>29265.882109319806</v>
      </c>
      <c r="K49" s="96">
        <f t="shared" si="23"/>
        <v>29190.189177967492</v>
      </c>
      <c r="L49" s="96">
        <f t="shared" si="23"/>
        <v>42218.066236532221</v>
      </c>
      <c r="M49" s="96">
        <f t="shared" si="23"/>
        <v>37414.794668182643</v>
      </c>
      <c r="N49" s="96">
        <f t="shared" si="23"/>
        <v>35294.045057610201</v>
      </c>
      <c r="O49" s="96">
        <f t="shared" si="23"/>
        <v>-812470.03136856377</v>
      </c>
      <c r="P49" s="96">
        <f t="shared" si="23"/>
        <v>379502.7782864531</v>
      </c>
      <c r="Q49" s="97">
        <v>364042</v>
      </c>
      <c r="R49" s="63"/>
    </row>
    <row r="50" spans="1:18" x14ac:dyDescent="0.3">
      <c r="A50" s="28"/>
      <c r="B50" s="90" t="s">
        <v>48</v>
      </c>
      <c r="C50" s="98">
        <f t="shared" ref="C50:Q50" si="24">C49/C9</f>
        <v>0.30685935683470228</v>
      </c>
      <c r="D50" s="98">
        <f t="shared" si="24"/>
        <v>0.31461866392749588</v>
      </c>
      <c r="E50" s="98">
        <f t="shared" si="24"/>
        <v>0.32845354867365334</v>
      </c>
      <c r="F50" s="98">
        <f t="shared" si="24"/>
        <v>0.30589434503145835</v>
      </c>
      <c r="G50" s="98">
        <f t="shared" si="24"/>
        <v>0.31628648858134351</v>
      </c>
      <c r="H50" s="98">
        <f t="shared" si="24"/>
        <v>0.32214606304282412</v>
      </c>
      <c r="I50" s="98">
        <f t="shared" si="24"/>
        <v>0.30915852078059902</v>
      </c>
      <c r="J50" s="98">
        <f t="shared" si="24"/>
        <v>0.32543294520136595</v>
      </c>
      <c r="K50" s="98">
        <f t="shared" si="24"/>
        <v>0.31193628011255592</v>
      </c>
      <c r="L50" s="98">
        <f t="shared" si="24"/>
        <v>0.32153717832743367</v>
      </c>
      <c r="M50" s="98">
        <f t="shared" si="24"/>
        <v>0.29997289820935397</v>
      </c>
      <c r="N50" s="98">
        <f t="shared" si="24"/>
        <v>0.30666929761151374</v>
      </c>
      <c r="O50" s="98" t="e">
        <f t="shared" si="24"/>
        <v>#DIV/0!</v>
      </c>
      <c r="P50" s="98">
        <f t="shared" si="24"/>
        <v>0.31363862345210397</v>
      </c>
      <c r="Q50" s="98">
        <f t="shared" si="24"/>
        <v>0.30086115702479338</v>
      </c>
      <c r="R50" s="63"/>
    </row>
    <row r="51" spans="1:18" x14ac:dyDescent="0.3">
      <c r="A51" s="28"/>
      <c r="B51" s="72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73"/>
      <c r="Q51" s="73"/>
      <c r="R51" s="8"/>
    </row>
    <row r="52" spans="1:18" x14ac:dyDescent="0.3">
      <c r="A52" s="36"/>
      <c r="B52" s="37" t="s">
        <v>49</v>
      </c>
      <c r="C52" s="55"/>
      <c r="D52" s="56"/>
      <c r="E52" s="56"/>
      <c r="F52" s="56"/>
      <c r="G52" s="56"/>
      <c r="H52" s="57"/>
      <c r="I52" s="57"/>
      <c r="J52" s="57"/>
      <c r="K52" s="57"/>
      <c r="L52" s="57"/>
      <c r="M52" s="57"/>
      <c r="N52" s="57"/>
      <c r="O52" s="57"/>
      <c r="P52" s="59"/>
      <c r="Q52" s="59"/>
      <c r="R52" s="8"/>
    </row>
    <row r="53" spans="1:18" x14ac:dyDescent="0.3">
      <c r="A53" s="36">
        <v>6110</v>
      </c>
      <c r="B53" s="83" t="s">
        <v>50</v>
      </c>
      <c r="C53" s="99">
        <v>3667</v>
      </c>
      <c r="D53" s="100">
        <v>3667</v>
      </c>
      <c r="E53" s="100">
        <v>3667</v>
      </c>
      <c r="F53" s="100">
        <v>3667</v>
      </c>
      <c r="G53" s="100">
        <v>3667</v>
      </c>
      <c r="H53" s="100">
        <v>3667</v>
      </c>
      <c r="I53" s="100">
        <v>3667</v>
      </c>
      <c r="J53" s="100">
        <v>3667</v>
      </c>
      <c r="K53" s="100">
        <v>3667</v>
      </c>
      <c r="L53" s="100">
        <v>3667</v>
      </c>
      <c r="M53" s="100">
        <v>3667</v>
      </c>
      <c r="N53" s="100">
        <v>3667</v>
      </c>
      <c r="O53" s="62">
        <f t="shared" ref="O53:O70" si="25">SUM(C53:N53)</f>
        <v>44004</v>
      </c>
      <c r="P53" s="32">
        <f>SUM(C53:N53)</f>
        <v>44004</v>
      </c>
      <c r="Q53" s="33">
        <v>44004</v>
      </c>
      <c r="R53" s="63"/>
    </row>
    <row r="54" spans="1:18" x14ac:dyDescent="0.3">
      <c r="A54" s="64">
        <v>6120</v>
      </c>
      <c r="B54" s="101" t="s">
        <v>51</v>
      </c>
      <c r="C54" s="102">
        <v>910</v>
      </c>
      <c r="D54" s="102">
        <v>280</v>
      </c>
      <c r="E54" s="102">
        <v>560</v>
      </c>
      <c r="F54" s="102">
        <v>350</v>
      </c>
      <c r="G54" s="102">
        <v>280</v>
      </c>
      <c r="H54" s="102">
        <v>350</v>
      </c>
      <c r="I54" s="102">
        <v>490</v>
      </c>
      <c r="J54" s="102">
        <v>700</v>
      </c>
      <c r="K54" s="102">
        <v>420</v>
      </c>
      <c r="L54" s="102">
        <v>1190</v>
      </c>
      <c r="M54" s="102">
        <v>1120</v>
      </c>
      <c r="N54" s="102">
        <v>350</v>
      </c>
      <c r="O54" s="62">
        <f t="shared" si="25"/>
        <v>7000</v>
      </c>
      <c r="P54" s="32">
        <f t="shared" ref="P54:P70" si="26">SUM(C54:N54)</f>
        <v>7000</v>
      </c>
      <c r="Q54" s="33">
        <v>7000</v>
      </c>
      <c r="R54" s="63"/>
    </row>
    <row r="55" spans="1:18" x14ac:dyDescent="0.3">
      <c r="A55" s="36">
        <v>6130</v>
      </c>
      <c r="B55" s="103" t="s">
        <v>52</v>
      </c>
      <c r="C55" s="100">
        <v>120</v>
      </c>
      <c r="D55" s="100">
        <v>160</v>
      </c>
      <c r="E55" s="100">
        <v>230</v>
      </c>
      <c r="F55" s="100">
        <v>270</v>
      </c>
      <c r="G55" s="100">
        <v>290</v>
      </c>
      <c r="H55" s="100">
        <v>350</v>
      </c>
      <c r="I55" s="100">
        <v>470</v>
      </c>
      <c r="J55" s="100">
        <v>750</v>
      </c>
      <c r="K55" s="100">
        <v>1100</v>
      </c>
      <c r="L55" s="100">
        <v>3100</v>
      </c>
      <c r="M55" s="100">
        <v>2130</v>
      </c>
      <c r="N55" s="100">
        <v>2030</v>
      </c>
      <c r="O55" s="62">
        <f t="shared" si="25"/>
        <v>11000</v>
      </c>
      <c r="P55" s="32">
        <f t="shared" si="26"/>
        <v>11000</v>
      </c>
      <c r="Q55" s="33">
        <v>11000</v>
      </c>
      <c r="R55" s="63"/>
    </row>
    <row r="56" spans="1:18" x14ac:dyDescent="0.3">
      <c r="A56" s="64">
        <v>6140</v>
      </c>
      <c r="B56" s="103" t="s">
        <v>53</v>
      </c>
      <c r="C56" s="100">
        <v>1083</v>
      </c>
      <c r="D56" s="100">
        <v>1083</v>
      </c>
      <c r="E56" s="100">
        <v>1083</v>
      </c>
      <c r="F56" s="100">
        <v>1083</v>
      </c>
      <c r="G56" s="100">
        <v>1083</v>
      </c>
      <c r="H56" s="100">
        <v>1083</v>
      </c>
      <c r="I56" s="100">
        <v>1083</v>
      </c>
      <c r="J56" s="100">
        <v>1083</v>
      </c>
      <c r="K56" s="100">
        <v>1083</v>
      </c>
      <c r="L56" s="100">
        <v>1083</v>
      </c>
      <c r="M56" s="100">
        <v>1083</v>
      </c>
      <c r="N56" s="100">
        <v>1087</v>
      </c>
      <c r="O56" s="62">
        <f t="shared" si="25"/>
        <v>13000</v>
      </c>
      <c r="P56" s="32">
        <f t="shared" si="26"/>
        <v>13000</v>
      </c>
      <c r="Q56" s="33">
        <v>13000</v>
      </c>
      <c r="R56" s="63"/>
    </row>
    <row r="57" spans="1:18" x14ac:dyDescent="0.3">
      <c r="A57" s="36">
        <v>6150</v>
      </c>
      <c r="B57" s="103" t="s">
        <v>54</v>
      </c>
      <c r="C57" s="100">
        <v>1250</v>
      </c>
      <c r="D57" s="100">
        <v>1150</v>
      </c>
      <c r="E57" s="100">
        <v>1150</v>
      </c>
      <c r="F57" s="100">
        <v>850</v>
      </c>
      <c r="G57" s="100">
        <v>700</v>
      </c>
      <c r="H57" s="100">
        <v>1050</v>
      </c>
      <c r="I57" s="100">
        <v>1300</v>
      </c>
      <c r="J57" s="100">
        <v>1350</v>
      </c>
      <c r="K57" s="100">
        <v>1000</v>
      </c>
      <c r="L57" s="100">
        <v>900</v>
      </c>
      <c r="M57" s="100">
        <v>1100</v>
      </c>
      <c r="N57" s="100">
        <v>1200</v>
      </c>
      <c r="O57" s="62">
        <f t="shared" si="25"/>
        <v>13000</v>
      </c>
      <c r="P57" s="32">
        <f t="shared" si="26"/>
        <v>13000</v>
      </c>
      <c r="Q57" s="33">
        <v>13000</v>
      </c>
      <c r="R57" s="63"/>
    </row>
    <row r="58" spans="1:18" x14ac:dyDescent="0.3">
      <c r="A58" s="64">
        <v>6160</v>
      </c>
      <c r="B58" s="103" t="s">
        <v>55</v>
      </c>
      <c r="C58" s="100">
        <v>1200</v>
      </c>
      <c r="D58" s="100">
        <v>800</v>
      </c>
      <c r="E58" s="100">
        <v>900</v>
      </c>
      <c r="F58" s="100">
        <v>1100</v>
      </c>
      <c r="G58" s="100">
        <v>500</v>
      </c>
      <c r="H58" s="100">
        <v>1500</v>
      </c>
      <c r="I58" s="100">
        <v>1000</v>
      </c>
      <c r="J58" s="100">
        <v>1000</v>
      </c>
      <c r="K58" s="100">
        <v>700</v>
      </c>
      <c r="L58" s="100">
        <v>1300</v>
      </c>
      <c r="M58" s="100">
        <v>1100</v>
      </c>
      <c r="N58" s="100">
        <v>900</v>
      </c>
      <c r="O58" s="62">
        <f t="shared" si="25"/>
        <v>12000</v>
      </c>
      <c r="P58" s="32">
        <f t="shared" si="26"/>
        <v>12000</v>
      </c>
      <c r="Q58" s="33">
        <v>12000</v>
      </c>
      <c r="R58" s="63"/>
    </row>
    <row r="59" spans="1:18" x14ac:dyDescent="0.3">
      <c r="A59" s="36">
        <v>6170</v>
      </c>
      <c r="B59" s="104" t="s">
        <v>56</v>
      </c>
      <c r="C59" s="102">
        <v>2470</v>
      </c>
      <c r="D59" s="102">
        <v>760</v>
      </c>
      <c r="E59" s="102">
        <v>1520</v>
      </c>
      <c r="F59" s="102">
        <v>950</v>
      </c>
      <c r="G59" s="102">
        <v>760</v>
      </c>
      <c r="H59" s="102">
        <v>950</v>
      </c>
      <c r="I59" s="102">
        <v>1330</v>
      </c>
      <c r="J59" s="102">
        <v>1900</v>
      </c>
      <c r="K59" s="102">
        <v>1140</v>
      </c>
      <c r="L59" s="102">
        <v>3230</v>
      </c>
      <c r="M59" s="102">
        <v>3040</v>
      </c>
      <c r="N59" s="102">
        <v>950</v>
      </c>
      <c r="O59" s="62">
        <f t="shared" si="25"/>
        <v>19000</v>
      </c>
      <c r="P59" s="32">
        <f t="shared" si="26"/>
        <v>19000</v>
      </c>
      <c r="Q59" s="33">
        <v>19000</v>
      </c>
      <c r="R59" s="63"/>
    </row>
    <row r="60" spans="1:18" x14ac:dyDescent="0.3">
      <c r="A60" s="64">
        <v>6180</v>
      </c>
      <c r="B60" s="103" t="s">
        <v>57</v>
      </c>
      <c r="C60" s="100">
        <v>250</v>
      </c>
      <c r="D60" s="100">
        <v>250</v>
      </c>
      <c r="E60" s="100">
        <v>250</v>
      </c>
      <c r="F60" s="100">
        <v>250</v>
      </c>
      <c r="G60" s="100">
        <v>250</v>
      </c>
      <c r="H60" s="100">
        <v>250</v>
      </c>
      <c r="I60" s="100">
        <v>250</v>
      </c>
      <c r="J60" s="100">
        <v>250</v>
      </c>
      <c r="K60" s="100">
        <v>250</v>
      </c>
      <c r="L60" s="100">
        <v>250</v>
      </c>
      <c r="M60" s="100">
        <v>250</v>
      </c>
      <c r="N60" s="100">
        <v>250</v>
      </c>
      <c r="O60" s="62">
        <f t="shared" si="25"/>
        <v>3000</v>
      </c>
      <c r="P60" s="32">
        <f t="shared" si="26"/>
        <v>3000</v>
      </c>
      <c r="Q60" s="33">
        <v>3000</v>
      </c>
      <c r="R60" s="63"/>
    </row>
    <row r="61" spans="1:18" x14ac:dyDescent="0.3">
      <c r="A61" s="36">
        <v>6190</v>
      </c>
      <c r="B61" s="103" t="s">
        <v>58</v>
      </c>
      <c r="C61" s="100">
        <v>250</v>
      </c>
      <c r="D61" s="100">
        <v>250</v>
      </c>
      <c r="E61" s="100">
        <v>250</v>
      </c>
      <c r="F61" s="100">
        <v>250</v>
      </c>
      <c r="G61" s="100">
        <v>250</v>
      </c>
      <c r="H61" s="100">
        <v>250</v>
      </c>
      <c r="I61" s="100">
        <v>250</v>
      </c>
      <c r="J61" s="100">
        <v>250</v>
      </c>
      <c r="K61" s="100">
        <v>250</v>
      </c>
      <c r="L61" s="100">
        <v>250</v>
      </c>
      <c r="M61" s="100">
        <v>250</v>
      </c>
      <c r="N61" s="100">
        <v>250</v>
      </c>
      <c r="O61" s="62">
        <f t="shared" si="25"/>
        <v>3000</v>
      </c>
      <c r="P61" s="32">
        <f t="shared" si="26"/>
        <v>3000</v>
      </c>
      <c r="Q61" s="33">
        <v>3000</v>
      </c>
      <c r="R61" s="63"/>
    </row>
    <row r="62" spans="1:18" x14ac:dyDescent="0.3">
      <c r="A62" s="64">
        <v>6200</v>
      </c>
      <c r="B62" s="105" t="s">
        <v>59</v>
      </c>
      <c r="C62" s="100">
        <v>4166.666666666667</v>
      </c>
      <c r="D62" s="100">
        <v>4166.666666666667</v>
      </c>
      <c r="E62" s="100">
        <v>4166.666666666667</v>
      </c>
      <c r="F62" s="100">
        <v>4166.666666666667</v>
      </c>
      <c r="G62" s="100">
        <v>4166.666666666667</v>
      </c>
      <c r="H62" s="100">
        <v>4166.666666666667</v>
      </c>
      <c r="I62" s="100">
        <v>4166.666666666667</v>
      </c>
      <c r="J62" s="100">
        <v>4166.666666666667</v>
      </c>
      <c r="K62" s="100">
        <v>4166.666666666667</v>
      </c>
      <c r="L62" s="100">
        <v>4166.666666666667</v>
      </c>
      <c r="M62" s="100">
        <v>4166.666666666667</v>
      </c>
      <c r="N62" s="100">
        <v>4166.666666666667</v>
      </c>
      <c r="O62" s="62">
        <f t="shared" si="25"/>
        <v>49999.999999999993</v>
      </c>
      <c r="P62" s="32">
        <f t="shared" si="26"/>
        <v>49999.999999999993</v>
      </c>
      <c r="Q62" s="33">
        <v>49999.999999999993</v>
      </c>
      <c r="R62" s="63"/>
    </row>
    <row r="63" spans="1:18" x14ac:dyDescent="0.3">
      <c r="A63" s="36">
        <v>6210</v>
      </c>
      <c r="B63" s="103" t="s">
        <v>60</v>
      </c>
      <c r="C63" s="100">
        <f t="shared" ref="C63:N63" si="27">SUM((C62+C39+C16+C30)*0.1049)</f>
        <v>1683.5981519884429</v>
      </c>
      <c r="D63" s="100">
        <f t="shared" si="27"/>
        <v>1632.3372245385917</v>
      </c>
      <c r="E63" s="100">
        <f t="shared" si="27"/>
        <v>1447.4794575846822</v>
      </c>
      <c r="F63" s="100">
        <f t="shared" si="27"/>
        <v>1383.8567469045513</v>
      </c>
      <c r="G63" s="100">
        <f t="shared" si="27"/>
        <v>1200.0386874952258</v>
      </c>
      <c r="H63" s="100">
        <f t="shared" si="27"/>
        <v>1293.8301012991162</v>
      </c>
      <c r="I63" s="100">
        <f t="shared" si="27"/>
        <v>1282.1636925077585</v>
      </c>
      <c r="J63" s="100">
        <f t="shared" si="27"/>
        <v>1435.9155005148393</v>
      </c>
      <c r="K63" s="100">
        <f t="shared" si="27"/>
        <v>1368.6034939519518</v>
      </c>
      <c r="L63" s="100">
        <f t="shared" si="27"/>
        <v>1666.2578485623956</v>
      </c>
      <c r="M63" s="100">
        <f t="shared" si="27"/>
        <v>1816.047974870675</v>
      </c>
      <c r="N63" s="100">
        <f t="shared" si="27"/>
        <v>1622.8507705101561</v>
      </c>
      <c r="O63" s="100">
        <f t="shared" ref="O63" si="28">SUM(O62*0.1059)</f>
        <v>5294.9999999999991</v>
      </c>
      <c r="P63" s="32">
        <f t="shared" si="26"/>
        <v>17832.979650728386</v>
      </c>
      <c r="Q63" s="106">
        <v>5294.9999999999991</v>
      </c>
      <c r="R63" s="63"/>
    </row>
    <row r="64" spans="1:18" x14ac:dyDescent="0.3">
      <c r="A64" s="64">
        <v>6220</v>
      </c>
      <c r="B64" s="103" t="s">
        <v>41</v>
      </c>
      <c r="C64" s="100">
        <f>$P64/12</f>
        <v>1550</v>
      </c>
      <c r="D64" s="100">
        <f t="shared" ref="D64:N64" si="29">$P64/12</f>
        <v>1550</v>
      </c>
      <c r="E64" s="100">
        <f t="shared" si="29"/>
        <v>1550</v>
      </c>
      <c r="F64" s="100">
        <f t="shared" si="29"/>
        <v>1550</v>
      </c>
      <c r="G64" s="100">
        <f t="shared" si="29"/>
        <v>1550</v>
      </c>
      <c r="H64" s="100">
        <f t="shared" si="29"/>
        <v>1550</v>
      </c>
      <c r="I64" s="100">
        <f t="shared" si="29"/>
        <v>1550</v>
      </c>
      <c r="J64" s="100">
        <f t="shared" si="29"/>
        <v>1550</v>
      </c>
      <c r="K64" s="100">
        <f t="shared" si="29"/>
        <v>1550</v>
      </c>
      <c r="L64" s="100">
        <f t="shared" si="29"/>
        <v>1550</v>
      </c>
      <c r="M64" s="100">
        <f t="shared" si="29"/>
        <v>1550</v>
      </c>
      <c r="N64" s="100">
        <f t="shared" si="29"/>
        <v>1550</v>
      </c>
      <c r="O64" s="62">
        <f t="shared" si="25"/>
        <v>18600</v>
      </c>
      <c r="P64" s="32">
        <v>18600</v>
      </c>
      <c r="Q64" s="107">
        <v>15600</v>
      </c>
      <c r="R64" s="63"/>
    </row>
    <row r="65" spans="1:18" x14ac:dyDescent="0.3">
      <c r="A65" s="36">
        <v>6230</v>
      </c>
      <c r="B65" s="104" t="s">
        <v>42</v>
      </c>
      <c r="C65" s="100">
        <v>225</v>
      </c>
      <c r="D65" s="100">
        <v>225</v>
      </c>
      <c r="E65" s="100">
        <v>225</v>
      </c>
      <c r="F65" s="100">
        <v>225</v>
      </c>
      <c r="G65" s="100">
        <v>225</v>
      </c>
      <c r="H65" s="100">
        <v>225</v>
      </c>
      <c r="I65" s="100">
        <v>225</v>
      </c>
      <c r="J65" s="100">
        <v>225</v>
      </c>
      <c r="K65" s="100">
        <v>225</v>
      </c>
      <c r="L65" s="100">
        <v>225</v>
      </c>
      <c r="M65" s="100">
        <v>225</v>
      </c>
      <c r="N65" s="100">
        <v>225</v>
      </c>
      <c r="O65" s="62">
        <f t="shared" si="25"/>
        <v>2700</v>
      </c>
      <c r="P65" s="32">
        <f t="shared" si="26"/>
        <v>2700</v>
      </c>
      <c r="Q65" s="107">
        <v>2700</v>
      </c>
      <c r="R65" s="63"/>
    </row>
    <row r="66" spans="1:18" x14ac:dyDescent="0.3">
      <c r="A66" s="64">
        <v>6240</v>
      </c>
      <c r="B66" s="104" t="s">
        <v>43</v>
      </c>
      <c r="C66" s="108" t="s">
        <v>61</v>
      </c>
      <c r="D66" s="108" t="s">
        <v>61</v>
      </c>
      <c r="E66" s="108">
        <v>1200</v>
      </c>
      <c r="F66" s="108">
        <v>450</v>
      </c>
      <c r="G66" s="108" t="s">
        <v>62</v>
      </c>
      <c r="H66" s="108">
        <v>600</v>
      </c>
      <c r="I66" s="108" t="s">
        <v>62</v>
      </c>
      <c r="J66" s="108" t="s">
        <v>62</v>
      </c>
      <c r="K66" s="108">
        <v>1600</v>
      </c>
      <c r="L66" s="108" t="s">
        <v>62</v>
      </c>
      <c r="M66" s="108">
        <v>0</v>
      </c>
      <c r="N66" s="108" t="s">
        <v>62</v>
      </c>
      <c r="O66" s="62">
        <f t="shared" si="25"/>
        <v>3850</v>
      </c>
      <c r="P66" s="32">
        <f t="shared" si="26"/>
        <v>3850</v>
      </c>
      <c r="Q66" s="107">
        <v>3850</v>
      </c>
      <c r="R66" s="63"/>
    </row>
    <row r="67" spans="1:18" x14ac:dyDescent="0.3">
      <c r="A67" s="36">
        <v>6250</v>
      </c>
      <c r="B67" s="104" t="s">
        <v>63</v>
      </c>
      <c r="C67" s="109">
        <v>910</v>
      </c>
      <c r="D67" s="109">
        <v>180</v>
      </c>
      <c r="E67" s="109">
        <v>360</v>
      </c>
      <c r="F67" s="109">
        <v>150</v>
      </c>
      <c r="G67" s="109">
        <v>250</v>
      </c>
      <c r="H67" s="109">
        <v>250</v>
      </c>
      <c r="I67" s="109">
        <v>220</v>
      </c>
      <c r="J67" s="109">
        <v>325</v>
      </c>
      <c r="K67" s="109">
        <v>130</v>
      </c>
      <c r="L67" s="109">
        <v>900</v>
      </c>
      <c r="M67" s="109">
        <v>1020</v>
      </c>
      <c r="N67" s="109">
        <v>175</v>
      </c>
      <c r="O67" s="62">
        <f t="shared" si="25"/>
        <v>4870</v>
      </c>
      <c r="P67" s="32">
        <f t="shared" si="26"/>
        <v>4870</v>
      </c>
      <c r="Q67" s="107">
        <v>4870</v>
      </c>
      <c r="R67" s="63"/>
    </row>
    <row r="68" spans="1:18" x14ac:dyDescent="0.3">
      <c r="A68" s="64">
        <v>6260</v>
      </c>
      <c r="B68" s="103" t="s">
        <v>64</v>
      </c>
      <c r="C68" s="108">
        <v>1250</v>
      </c>
      <c r="D68" s="108">
        <v>1250</v>
      </c>
      <c r="E68" s="108">
        <v>1250</v>
      </c>
      <c r="F68" s="108">
        <v>1250</v>
      </c>
      <c r="G68" s="108">
        <v>1250</v>
      </c>
      <c r="H68" s="108">
        <v>1250</v>
      </c>
      <c r="I68" s="108">
        <v>1250</v>
      </c>
      <c r="J68" s="108">
        <v>1250</v>
      </c>
      <c r="K68" s="108">
        <v>1250</v>
      </c>
      <c r="L68" s="108">
        <v>1250</v>
      </c>
      <c r="M68" s="108">
        <v>1250</v>
      </c>
      <c r="N68" s="108">
        <v>1250</v>
      </c>
      <c r="O68" s="62">
        <f t="shared" si="25"/>
        <v>15000</v>
      </c>
      <c r="P68" s="32">
        <f t="shared" si="26"/>
        <v>15000</v>
      </c>
      <c r="Q68" s="33">
        <v>15000</v>
      </c>
      <c r="R68" s="63"/>
    </row>
    <row r="69" spans="1:18" x14ac:dyDescent="0.3">
      <c r="A69" s="36">
        <v>6270</v>
      </c>
      <c r="B69" s="103" t="s">
        <v>65</v>
      </c>
      <c r="C69" s="110">
        <v>667</v>
      </c>
      <c r="D69" s="110">
        <v>667</v>
      </c>
      <c r="E69" s="110">
        <v>667</v>
      </c>
      <c r="F69" s="110">
        <v>667</v>
      </c>
      <c r="G69" s="110">
        <v>667</v>
      </c>
      <c r="H69" s="110">
        <v>667</v>
      </c>
      <c r="I69" s="110">
        <v>667</v>
      </c>
      <c r="J69" s="110">
        <v>667</v>
      </c>
      <c r="K69" s="110">
        <v>667</v>
      </c>
      <c r="L69" s="110">
        <v>667</v>
      </c>
      <c r="M69" s="110">
        <v>667</v>
      </c>
      <c r="N69" s="110">
        <v>667</v>
      </c>
      <c r="O69" s="62">
        <f t="shared" si="25"/>
        <v>8004</v>
      </c>
      <c r="P69" s="32">
        <f t="shared" si="26"/>
        <v>8004</v>
      </c>
      <c r="Q69" s="33">
        <v>8004</v>
      </c>
      <c r="R69" s="63"/>
    </row>
    <row r="70" spans="1:18" x14ac:dyDescent="0.3">
      <c r="A70" s="64">
        <v>6280</v>
      </c>
      <c r="B70" s="111" t="s">
        <v>66</v>
      </c>
      <c r="C70" s="112" t="s">
        <v>61</v>
      </c>
      <c r="D70" s="112" t="s">
        <v>62</v>
      </c>
      <c r="E70" s="112">
        <v>1700</v>
      </c>
      <c r="F70" s="112" t="s">
        <v>62</v>
      </c>
      <c r="G70" s="112" t="s">
        <v>62</v>
      </c>
      <c r="H70" s="112">
        <v>2800</v>
      </c>
      <c r="I70" s="112" t="s">
        <v>62</v>
      </c>
      <c r="J70" s="112" t="s">
        <v>62</v>
      </c>
      <c r="K70" s="112">
        <v>2500</v>
      </c>
      <c r="L70" s="112" t="s">
        <v>62</v>
      </c>
      <c r="M70" s="112" t="s">
        <v>62</v>
      </c>
      <c r="N70" s="112" t="s">
        <v>62</v>
      </c>
      <c r="O70" s="75">
        <f t="shared" si="25"/>
        <v>7000</v>
      </c>
      <c r="P70" s="32">
        <f t="shared" si="26"/>
        <v>7000</v>
      </c>
      <c r="Q70" s="33">
        <v>7000</v>
      </c>
      <c r="R70" s="63"/>
    </row>
    <row r="71" spans="1:18" x14ac:dyDescent="0.3">
      <c r="A71" s="64"/>
      <c r="B71" s="113" t="s">
        <v>67</v>
      </c>
      <c r="C71" s="39">
        <f t="shared" ref="C71:P71" si="30">SUM(C53:C70)</f>
        <v>21652.264818655112</v>
      </c>
      <c r="D71" s="39">
        <f t="shared" si="30"/>
        <v>18071.003891205259</v>
      </c>
      <c r="E71" s="39">
        <f t="shared" si="30"/>
        <v>22176.146124251351</v>
      </c>
      <c r="F71" s="39">
        <f t="shared" si="30"/>
        <v>18612.52341357122</v>
      </c>
      <c r="G71" s="39">
        <f t="shared" si="30"/>
        <v>17088.705354161895</v>
      </c>
      <c r="H71" s="39">
        <f t="shared" si="30"/>
        <v>22252.496767965786</v>
      </c>
      <c r="I71" s="39">
        <f t="shared" si="30"/>
        <v>19200.830359174426</v>
      </c>
      <c r="J71" s="39">
        <f t="shared" si="30"/>
        <v>20569.582167181507</v>
      </c>
      <c r="K71" s="39">
        <f t="shared" si="30"/>
        <v>23067.27016061862</v>
      </c>
      <c r="L71" s="39">
        <f t="shared" si="30"/>
        <v>25394.924515229064</v>
      </c>
      <c r="M71" s="39">
        <f t="shared" si="30"/>
        <v>24434.714641537343</v>
      </c>
      <c r="N71" s="39">
        <f t="shared" si="30"/>
        <v>20340.517437176823</v>
      </c>
      <c r="O71" s="39">
        <f t="shared" si="30"/>
        <v>240323</v>
      </c>
      <c r="P71" s="39">
        <f t="shared" si="30"/>
        <v>252860.97965072838</v>
      </c>
      <c r="Q71" s="40">
        <v>237323</v>
      </c>
      <c r="R71" s="63"/>
    </row>
    <row r="72" spans="1:18" x14ac:dyDescent="0.3">
      <c r="A72" s="36"/>
      <c r="B72" s="54" t="s">
        <v>68</v>
      </c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5"/>
      <c r="Q72" s="115"/>
      <c r="R72" s="63"/>
    </row>
    <row r="73" spans="1:18" x14ac:dyDescent="0.3">
      <c r="A73" s="36">
        <v>6310</v>
      </c>
      <c r="B73" s="116" t="s">
        <v>69</v>
      </c>
      <c r="C73" s="117">
        <f t="shared" ref="C73:N75" si="31">$P73/12</f>
        <v>1250</v>
      </c>
      <c r="D73" s="117">
        <f t="shared" si="31"/>
        <v>1250</v>
      </c>
      <c r="E73" s="117">
        <f t="shared" si="31"/>
        <v>1250</v>
      </c>
      <c r="F73" s="117">
        <f t="shared" si="31"/>
        <v>1250</v>
      </c>
      <c r="G73" s="117">
        <f t="shared" si="31"/>
        <v>1250</v>
      </c>
      <c r="H73" s="117">
        <f t="shared" si="31"/>
        <v>1250</v>
      </c>
      <c r="I73" s="117">
        <f t="shared" si="31"/>
        <v>1250</v>
      </c>
      <c r="J73" s="117">
        <f t="shared" si="31"/>
        <v>1250</v>
      </c>
      <c r="K73" s="117">
        <f t="shared" si="31"/>
        <v>1250</v>
      </c>
      <c r="L73" s="117">
        <f t="shared" si="31"/>
        <v>1250</v>
      </c>
      <c r="M73" s="117">
        <f t="shared" si="31"/>
        <v>1250</v>
      </c>
      <c r="N73" s="117">
        <f t="shared" si="31"/>
        <v>1250</v>
      </c>
      <c r="O73" s="118">
        <f>SUM(C73:N73)</f>
        <v>15000</v>
      </c>
      <c r="P73" s="32">
        <v>15000</v>
      </c>
      <c r="Q73" s="33">
        <v>15000</v>
      </c>
      <c r="R73" s="63"/>
    </row>
    <row r="74" spans="1:18" x14ac:dyDescent="0.3">
      <c r="A74" s="28">
        <v>6320</v>
      </c>
      <c r="B74" s="116" t="s">
        <v>70</v>
      </c>
      <c r="C74" s="117">
        <f t="shared" si="31"/>
        <v>2500</v>
      </c>
      <c r="D74" s="117">
        <f t="shared" si="31"/>
        <v>2500</v>
      </c>
      <c r="E74" s="117">
        <f t="shared" si="31"/>
        <v>2500</v>
      </c>
      <c r="F74" s="117">
        <f t="shared" si="31"/>
        <v>2500</v>
      </c>
      <c r="G74" s="117">
        <f t="shared" si="31"/>
        <v>2500</v>
      </c>
      <c r="H74" s="117">
        <f t="shared" si="31"/>
        <v>2500</v>
      </c>
      <c r="I74" s="117">
        <f t="shared" si="31"/>
        <v>2500</v>
      </c>
      <c r="J74" s="117">
        <f t="shared" si="31"/>
        <v>2500</v>
      </c>
      <c r="K74" s="117">
        <f t="shared" si="31"/>
        <v>2500</v>
      </c>
      <c r="L74" s="117">
        <f t="shared" si="31"/>
        <v>2500</v>
      </c>
      <c r="M74" s="117">
        <f t="shared" si="31"/>
        <v>2500</v>
      </c>
      <c r="N74" s="117">
        <f t="shared" si="31"/>
        <v>2500</v>
      </c>
      <c r="O74" s="118">
        <f>SUM(C74:N74)</f>
        <v>30000</v>
      </c>
      <c r="P74" s="32">
        <v>30000</v>
      </c>
      <c r="Q74" s="33">
        <v>30000</v>
      </c>
      <c r="R74" s="23"/>
    </row>
    <row r="75" spans="1:18" x14ac:dyDescent="0.3">
      <c r="A75" s="36">
        <v>6330</v>
      </c>
      <c r="B75" s="116" t="s">
        <v>71</v>
      </c>
      <c r="C75" s="117">
        <f t="shared" si="31"/>
        <v>1000</v>
      </c>
      <c r="D75" s="117">
        <f t="shared" si="31"/>
        <v>1000</v>
      </c>
      <c r="E75" s="117">
        <f t="shared" si="31"/>
        <v>1000</v>
      </c>
      <c r="F75" s="117">
        <f t="shared" si="31"/>
        <v>1000</v>
      </c>
      <c r="G75" s="117">
        <f t="shared" si="31"/>
        <v>1000</v>
      </c>
      <c r="H75" s="117">
        <f t="shared" si="31"/>
        <v>1000</v>
      </c>
      <c r="I75" s="117">
        <f t="shared" si="31"/>
        <v>1000</v>
      </c>
      <c r="J75" s="117">
        <f t="shared" si="31"/>
        <v>1000</v>
      </c>
      <c r="K75" s="117">
        <f t="shared" si="31"/>
        <v>1000</v>
      </c>
      <c r="L75" s="117">
        <f t="shared" si="31"/>
        <v>1000</v>
      </c>
      <c r="M75" s="117">
        <f t="shared" si="31"/>
        <v>1000</v>
      </c>
      <c r="N75" s="117">
        <f t="shared" si="31"/>
        <v>1000</v>
      </c>
      <c r="O75" s="118">
        <f>SUM(C75:N75)</f>
        <v>12000</v>
      </c>
      <c r="P75" s="32">
        <v>12000</v>
      </c>
      <c r="Q75" s="33">
        <v>12000</v>
      </c>
      <c r="R75" s="63"/>
    </row>
    <row r="76" spans="1:18" x14ac:dyDescent="0.3">
      <c r="A76" s="36"/>
      <c r="B76" s="119" t="s">
        <v>72</v>
      </c>
      <c r="C76" s="120">
        <f t="shared" ref="C76:P76" si="32">SUM(C73:C75)</f>
        <v>4750</v>
      </c>
      <c r="D76" s="120">
        <f t="shared" si="32"/>
        <v>4750</v>
      </c>
      <c r="E76" s="120">
        <f t="shared" si="32"/>
        <v>4750</v>
      </c>
      <c r="F76" s="120">
        <f t="shared" si="32"/>
        <v>4750</v>
      </c>
      <c r="G76" s="120">
        <f t="shared" si="32"/>
        <v>4750</v>
      </c>
      <c r="H76" s="120">
        <f t="shared" si="32"/>
        <v>4750</v>
      </c>
      <c r="I76" s="120">
        <f t="shared" si="32"/>
        <v>4750</v>
      </c>
      <c r="J76" s="120">
        <f t="shared" si="32"/>
        <v>4750</v>
      </c>
      <c r="K76" s="120">
        <f t="shared" si="32"/>
        <v>4750</v>
      </c>
      <c r="L76" s="120">
        <f t="shared" si="32"/>
        <v>4750</v>
      </c>
      <c r="M76" s="120">
        <f t="shared" si="32"/>
        <v>4750</v>
      </c>
      <c r="N76" s="120">
        <f t="shared" si="32"/>
        <v>4750</v>
      </c>
      <c r="O76" s="120">
        <f t="shared" si="32"/>
        <v>57000</v>
      </c>
      <c r="P76" s="121">
        <f t="shared" si="32"/>
        <v>57000</v>
      </c>
      <c r="Q76" s="122">
        <v>57000</v>
      </c>
      <c r="R76" s="63"/>
    </row>
    <row r="77" spans="1:18" x14ac:dyDescent="0.3">
      <c r="A77" s="36"/>
      <c r="B77" s="119" t="s">
        <v>73</v>
      </c>
      <c r="C77" s="121">
        <f t="shared" ref="C77:P77" si="33">SUM(C71+C76)</f>
        <v>26402.264818655112</v>
      </c>
      <c r="D77" s="121">
        <f t="shared" si="33"/>
        <v>22821.003891205259</v>
      </c>
      <c r="E77" s="121">
        <f t="shared" si="33"/>
        <v>26926.146124251351</v>
      </c>
      <c r="F77" s="121">
        <f t="shared" si="33"/>
        <v>23362.52341357122</v>
      </c>
      <c r="G77" s="121">
        <f t="shared" si="33"/>
        <v>21838.705354161895</v>
      </c>
      <c r="H77" s="121">
        <f t="shared" si="33"/>
        <v>27002.496767965786</v>
      </c>
      <c r="I77" s="121">
        <f t="shared" si="33"/>
        <v>23950.830359174426</v>
      </c>
      <c r="J77" s="121">
        <f t="shared" si="33"/>
        <v>25319.582167181507</v>
      </c>
      <c r="K77" s="121">
        <f t="shared" si="33"/>
        <v>27817.27016061862</v>
      </c>
      <c r="L77" s="121">
        <f t="shared" si="33"/>
        <v>30144.924515229064</v>
      </c>
      <c r="M77" s="121">
        <f t="shared" si="33"/>
        <v>29184.714641537343</v>
      </c>
      <c r="N77" s="121">
        <f t="shared" si="33"/>
        <v>25090.517437176823</v>
      </c>
      <c r="O77" s="121">
        <f t="shared" si="33"/>
        <v>297323</v>
      </c>
      <c r="P77" s="121">
        <f t="shared" si="33"/>
        <v>309860.9796507284</v>
      </c>
      <c r="Q77" s="122">
        <v>294323</v>
      </c>
      <c r="R77" s="63"/>
    </row>
    <row r="78" spans="1:18" x14ac:dyDescent="0.3">
      <c r="A78" s="64"/>
      <c r="B78" s="123" t="s">
        <v>74</v>
      </c>
      <c r="C78" s="67">
        <f t="shared" ref="C78:O78" si="34">SUM(C49-C77)</f>
        <v>11936.212357585271</v>
      </c>
      <c r="D78" s="67">
        <f t="shared" si="34"/>
        <v>12697.030141056701</v>
      </c>
      <c r="E78" s="67">
        <f t="shared" si="34"/>
        <v>5557.1938108368595</v>
      </c>
      <c r="F78" s="67">
        <f t="shared" si="34"/>
        <v>3524.3812320310935</v>
      </c>
      <c r="G78" s="67">
        <f t="shared" si="34"/>
        <v>600.29334694457793</v>
      </c>
      <c r="H78" s="67">
        <f t="shared" si="34"/>
        <v>-1004.7070672719929</v>
      </c>
      <c r="I78" s="67">
        <f t="shared" si="34"/>
        <v>505.42648667314643</v>
      </c>
      <c r="J78" s="67">
        <f t="shared" si="34"/>
        <v>3946.2999421382992</v>
      </c>
      <c r="K78" s="67">
        <f t="shared" si="34"/>
        <v>1372.9190173488714</v>
      </c>
      <c r="L78" s="67">
        <f t="shared" si="34"/>
        <v>12073.141721303156</v>
      </c>
      <c r="M78" s="67">
        <f t="shared" si="34"/>
        <v>8230.0800266453007</v>
      </c>
      <c r="N78" s="67">
        <f t="shared" si="34"/>
        <v>10203.527620433379</v>
      </c>
      <c r="O78" s="67">
        <f t="shared" si="34"/>
        <v>-1109793.0313685639</v>
      </c>
      <c r="P78" s="67">
        <f>SUM(P49-P77)</f>
        <v>69641.798635724699</v>
      </c>
      <c r="Q78" s="68">
        <v>69719</v>
      </c>
      <c r="R78" s="63"/>
    </row>
    <row r="79" spans="1:18" x14ac:dyDescent="0.3">
      <c r="A79" s="64"/>
      <c r="B79" s="124" t="s">
        <v>75</v>
      </c>
      <c r="C79" s="125">
        <f t="shared" ref="C79:O79" si="35">SUM(C78/C9)</f>
        <v>9.5536878792905247E-2</v>
      </c>
      <c r="D79" s="125">
        <f t="shared" si="35"/>
        <v>0.11247026384393607</v>
      </c>
      <c r="E79" s="125">
        <f t="shared" si="35"/>
        <v>5.619126701515624E-2</v>
      </c>
      <c r="F79" s="125">
        <f t="shared" si="35"/>
        <v>4.0097151487821052E-2</v>
      </c>
      <c r="G79" s="125">
        <f t="shared" si="35"/>
        <v>8.4613701953857885E-3</v>
      </c>
      <c r="H79" s="125">
        <f t="shared" si="35"/>
        <v>-1.2449613215554892E-2</v>
      </c>
      <c r="I79" s="125">
        <f t="shared" si="35"/>
        <v>6.3892404290698292E-3</v>
      </c>
      <c r="J79" s="125">
        <f t="shared" si="35"/>
        <v>4.3882361311401295E-2</v>
      </c>
      <c r="K79" s="125">
        <f t="shared" si="35"/>
        <v>1.4671479124597179E-2</v>
      </c>
      <c r="L79" s="125">
        <f t="shared" si="35"/>
        <v>9.1950301580982496E-2</v>
      </c>
      <c r="M79" s="125">
        <f t="shared" si="35"/>
        <v>6.5984618651059021E-2</v>
      </c>
      <c r="N79" s="125">
        <f t="shared" si="35"/>
        <v>8.865826071821363E-2</v>
      </c>
      <c r="O79" s="125" t="e">
        <f t="shared" si="35"/>
        <v>#DIV/0!</v>
      </c>
      <c r="P79" s="125">
        <f>SUM(P78/P9)</f>
        <v>5.7555198824790793E-2</v>
      </c>
      <c r="Q79" s="71">
        <v>5.7619008264462812E-2</v>
      </c>
      <c r="R79" s="8"/>
    </row>
    <row r="80" spans="1:18" hidden="1" x14ac:dyDescent="0.3">
      <c r="A80" s="36"/>
      <c r="B80" s="126" t="s">
        <v>22</v>
      </c>
      <c r="C80" s="44" t="e">
        <f>SUM(C$71+C$76)/#REF!</f>
        <v>#REF!</v>
      </c>
      <c r="D80" s="44" t="e">
        <f>SUM(D$71+D$76)/#REF!</f>
        <v>#REF!</v>
      </c>
      <c r="E80" s="44" t="e">
        <f>SUM(E$71+E$76)/#REF!</f>
        <v>#REF!</v>
      </c>
      <c r="F80" s="44" t="e">
        <f>SUM(F$71+F$76)/#REF!</f>
        <v>#REF!</v>
      </c>
      <c r="G80" s="44" t="e">
        <f>SUM(G$71+G$76)/#REF!</f>
        <v>#REF!</v>
      </c>
      <c r="H80" s="44" t="e">
        <f>SUM(H$71+H$76)/#REF!</f>
        <v>#REF!</v>
      </c>
      <c r="I80" s="44" t="e">
        <f>SUM(I$71+I$76)/#REF!</f>
        <v>#REF!</v>
      </c>
      <c r="J80" s="44" t="e">
        <f>SUM(J$71+J$76)/#REF!</f>
        <v>#REF!</v>
      </c>
      <c r="K80" s="44" t="e">
        <f>SUM(K$71+K$76)/#REF!</f>
        <v>#REF!</v>
      </c>
      <c r="L80" s="44" t="e">
        <f>SUM(L$71+L$76)/#REF!</f>
        <v>#REF!</v>
      </c>
      <c r="M80" s="44" t="e">
        <f>SUM(M$71+M$76)/#REF!</f>
        <v>#REF!</v>
      </c>
      <c r="N80" s="44" t="e">
        <f>SUM(N$71+N$76)/#REF!</f>
        <v>#REF!</v>
      </c>
      <c r="O80" s="44" t="e">
        <f>SUM(O$71+O$76)/#REF!</f>
        <v>#REF!</v>
      </c>
      <c r="P80" s="45" t="e">
        <f>SUM(P$71+P$76)/#REF!</f>
        <v>#REF!</v>
      </c>
      <c r="Q80" s="47"/>
      <c r="R80" s="8"/>
    </row>
    <row r="81" spans="1:18" x14ac:dyDescent="0.3">
      <c r="A81" s="36"/>
      <c r="B81" s="57"/>
      <c r="C81" s="56"/>
      <c r="D81" s="56"/>
      <c r="E81" s="56"/>
      <c r="F81" s="56"/>
      <c r="G81" s="56"/>
      <c r="H81" s="57"/>
      <c r="I81" s="57"/>
      <c r="J81" s="57"/>
      <c r="K81" s="57"/>
      <c r="L81" s="57"/>
      <c r="M81" s="57"/>
      <c r="N81" s="57"/>
      <c r="O81" s="57"/>
      <c r="P81" s="127"/>
      <c r="Q81" s="127"/>
      <c r="R81" s="8"/>
    </row>
    <row r="82" spans="1:18" ht="15.75" customHeight="1" x14ac:dyDescent="0.3">
      <c r="A82" s="36"/>
      <c r="B82" s="222" t="s">
        <v>76</v>
      </c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4"/>
      <c r="Q82" s="128"/>
      <c r="R82" s="63"/>
    </row>
    <row r="83" spans="1:18" x14ac:dyDescent="0.3">
      <c r="A83" s="36"/>
      <c r="B83" s="129"/>
      <c r="C83" s="130"/>
      <c r="D83" s="130"/>
      <c r="E83" s="130"/>
      <c r="F83" s="130"/>
      <c r="G83" s="130"/>
      <c r="H83" s="129"/>
      <c r="I83" s="129"/>
      <c r="J83" s="129"/>
      <c r="K83" s="129"/>
      <c r="L83" s="129"/>
      <c r="M83" s="129"/>
      <c r="N83" s="129"/>
      <c r="O83" s="129"/>
      <c r="P83" s="131"/>
      <c r="Q83" s="131"/>
      <c r="R83" s="8"/>
    </row>
    <row r="84" spans="1:18" x14ac:dyDescent="0.3">
      <c r="A84" s="36"/>
      <c r="B84" s="5"/>
      <c r="C84" s="4"/>
      <c r="D84" s="4"/>
      <c r="E84" s="4"/>
      <c r="F84" s="4"/>
      <c r="G84" s="4"/>
      <c r="H84" s="5"/>
      <c r="I84" s="5"/>
      <c r="J84" s="5"/>
      <c r="K84" s="5"/>
      <c r="L84" s="5"/>
      <c r="M84" s="5"/>
      <c r="N84" s="5"/>
      <c r="O84" s="5"/>
      <c r="P84" s="132"/>
      <c r="Q84" s="132"/>
      <c r="R84" s="8"/>
    </row>
    <row r="85" spans="1:18" x14ac:dyDescent="0.3">
      <c r="A85" s="36"/>
      <c r="B85" s="5"/>
      <c r="C85" s="4"/>
      <c r="D85" s="4"/>
      <c r="E85" s="4"/>
      <c r="F85" s="4"/>
      <c r="G85" s="4"/>
      <c r="H85" s="5"/>
      <c r="I85" s="5"/>
      <c r="J85" s="5"/>
      <c r="K85" s="5"/>
      <c r="L85" s="5"/>
      <c r="M85" s="5"/>
      <c r="N85" s="5"/>
      <c r="O85" s="5"/>
      <c r="P85" s="132"/>
      <c r="Q85" s="132"/>
      <c r="R85" s="8"/>
    </row>
    <row r="86" spans="1:18" x14ac:dyDescent="0.3">
      <c r="A86" s="36"/>
      <c r="B86" s="5"/>
      <c r="C86" s="4"/>
      <c r="D86" s="4"/>
      <c r="E86" s="4"/>
      <c r="F86" s="4"/>
      <c r="G86" s="4"/>
      <c r="H86" s="5"/>
      <c r="I86" s="5"/>
      <c r="J86" s="5"/>
      <c r="K86" s="5"/>
      <c r="L86" s="5"/>
      <c r="M86" s="5"/>
      <c r="N86" s="5"/>
      <c r="O86" s="5"/>
      <c r="P86" s="132"/>
      <c r="Q86" s="132"/>
      <c r="R86" s="8"/>
    </row>
    <row r="87" spans="1:18" x14ac:dyDescent="0.3">
      <c r="A87" s="36"/>
      <c r="B87" s="5"/>
      <c r="C87" s="4"/>
      <c r="D87" s="4"/>
      <c r="E87" s="4"/>
      <c r="F87" s="4"/>
      <c r="G87" s="4"/>
      <c r="H87" s="5"/>
      <c r="I87" s="5"/>
      <c r="J87" s="5"/>
      <c r="K87" s="5"/>
      <c r="L87" s="5"/>
      <c r="M87" s="5"/>
      <c r="N87" s="5"/>
      <c r="O87" s="5"/>
      <c r="P87" s="132"/>
      <c r="Q87" s="132"/>
      <c r="R87" s="8"/>
    </row>
    <row r="88" spans="1:18" x14ac:dyDescent="0.3">
      <c r="A88" s="36"/>
      <c r="B88" s="5"/>
      <c r="C88" s="4"/>
      <c r="D88" s="4"/>
      <c r="E88" s="4"/>
      <c r="F88" s="4"/>
      <c r="G88" s="4"/>
      <c r="H88" s="5"/>
      <c r="I88" s="5"/>
      <c r="J88" s="5"/>
      <c r="K88" s="5"/>
      <c r="L88" s="5"/>
      <c r="M88" s="5"/>
      <c r="N88" s="5"/>
      <c r="O88" s="5"/>
      <c r="P88" s="132"/>
      <c r="Q88" s="132"/>
      <c r="R88" s="8"/>
    </row>
    <row r="89" spans="1:18" x14ac:dyDescent="0.3">
      <c r="A89" s="36"/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5"/>
      <c r="P89" s="132"/>
      <c r="Q89" s="132"/>
      <c r="R89" s="8"/>
    </row>
    <row r="90" spans="1:18" x14ac:dyDescent="0.3">
      <c r="A90" s="133"/>
    </row>
  </sheetData>
  <sheetProtection algorithmName="SHA-512" hashValue="ZQtKL5vVOUicuffSXav3toW+OviLZKqYzfQ4/cl4sYH12Bl5kfMu221Jh6G3FYOIGa8ntfT2rVeLammYao4Q0w==" saltValue="o14TQEdMUK+wEL8ZApbwSw==" spinCount="100000" sheet="1" objects="1" scenarios="1"/>
  <mergeCells count="1">
    <mergeCell ref="B82:P82"/>
  </mergeCells>
  <conditionalFormatting sqref="C1:P1048576">
    <cfRule type="cellIs" dxfId="2" priority="1" operator="lessThan">
      <formula>0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35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03B10-EC26-4572-9631-C828C0E69FD2}">
  <sheetPr>
    <pageSetUpPr fitToPage="1"/>
  </sheetPr>
  <dimension ref="A1:BP91"/>
  <sheetViews>
    <sheetView zoomScale="85" zoomScaleNormal="85" workbookViewId="0">
      <pane xSplit="2" topLeftCell="C1" activePane="topRight" state="frozen"/>
      <selection pane="topRight" activeCell="AZ5" sqref="AZ5"/>
    </sheetView>
  </sheetViews>
  <sheetFormatPr defaultColWidth="9.109375" defaultRowHeight="14.4" x14ac:dyDescent="0.3"/>
  <cols>
    <col min="1" max="1" width="10" customWidth="1"/>
    <col min="2" max="2" width="32.6640625" customWidth="1"/>
    <col min="3" max="3" width="13.109375" customWidth="1"/>
    <col min="4" max="6" width="13.109375" hidden="1" customWidth="1"/>
    <col min="7" max="7" width="13.109375" customWidth="1"/>
    <col min="8" max="10" width="13.109375" hidden="1" customWidth="1"/>
    <col min="11" max="46" width="13.109375" customWidth="1"/>
    <col min="47" max="50" width="13.33203125" customWidth="1"/>
    <col min="51" max="53" width="17.33203125" customWidth="1"/>
    <col min="54" max="54" width="14" style="134" customWidth="1"/>
    <col min="55" max="58" width="14" customWidth="1"/>
  </cols>
  <sheetData>
    <row r="1" spans="1:68" ht="66" customHeight="1" thickBot="1" x14ac:dyDescent="0.8">
      <c r="A1" s="1"/>
      <c r="B1" s="2"/>
      <c r="C1" s="3"/>
      <c r="K1" s="4"/>
      <c r="L1" s="4"/>
      <c r="M1" s="4"/>
      <c r="N1" s="4"/>
      <c r="O1" s="4"/>
      <c r="P1" s="4"/>
      <c r="Q1" s="4"/>
      <c r="R1" s="4"/>
      <c r="S1" s="3"/>
      <c r="T1" s="3"/>
      <c r="U1" s="3"/>
      <c r="V1" s="3"/>
      <c r="W1" s="5"/>
      <c r="X1" s="5"/>
      <c r="Y1" s="5"/>
      <c r="Z1" s="5"/>
      <c r="AA1" s="5"/>
      <c r="AB1" s="5"/>
      <c r="AC1" s="5"/>
      <c r="AD1" s="5"/>
      <c r="AE1" s="3"/>
      <c r="AF1" s="3"/>
      <c r="AG1" s="3"/>
      <c r="AH1" s="3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6"/>
      <c r="AZ1" s="59"/>
      <c r="BA1" s="59"/>
      <c r="BB1" s="8"/>
    </row>
    <row r="2" spans="1:68" s="17" customFormat="1" ht="27.75" customHeight="1" x14ac:dyDescent="0.3">
      <c r="A2" s="9" t="s">
        <v>0</v>
      </c>
      <c r="B2" s="151" t="s">
        <v>1</v>
      </c>
      <c r="C2" s="11" t="s">
        <v>2</v>
      </c>
      <c r="D2" s="152" t="s">
        <v>77</v>
      </c>
      <c r="E2" s="153" t="s">
        <v>78</v>
      </c>
      <c r="F2" s="153" t="s">
        <v>79</v>
      </c>
      <c r="G2" s="11" t="s">
        <v>3</v>
      </c>
      <c r="H2" s="152" t="s">
        <v>77</v>
      </c>
      <c r="I2" s="153" t="s">
        <v>78</v>
      </c>
      <c r="J2" s="153" t="s">
        <v>79</v>
      </c>
      <c r="K2" s="11" t="s">
        <v>4</v>
      </c>
      <c r="L2" s="11"/>
      <c r="M2" s="153" t="s">
        <v>78</v>
      </c>
      <c r="N2" s="153" t="s">
        <v>79</v>
      </c>
      <c r="O2" s="11" t="s">
        <v>5</v>
      </c>
      <c r="P2" s="11"/>
      <c r="Q2" s="153" t="s">
        <v>78</v>
      </c>
      <c r="R2" s="153" t="s">
        <v>79</v>
      </c>
      <c r="S2" s="11" t="s">
        <v>6</v>
      </c>
      <c r="T2" s="11"/>
      <c r="U2" s="153" t="s">
        <v>78</v>
      </c>
      <c r="V2" s="153" t="s">
        <v>79</v>
      </c>
      <c r="W2" s="11" t="s">
        <v>7</v>
      </c>
      <c r="X2" s="11"/>
      <c r="Y2" s="153" t="s">
        <v>78</v>
      </c>
      <c r="Z2" s="153" t="s">
        <v>79</v>
      </c>
      <c r="AA2" s="11" t="s">
        <v>8</v>
      </c>
      <c r="AB2" s="11"/>
      <c r="AC2" s="153" t="s">
        <v>78</v>
      </c>
      <c r="AD2" s="153" t="s">
        <v>79</v>
      </c>
      <c r="AE2" s="11" t="s">
        <v>9</v>
      </c>
      <c r="AF2" s="11"/>
      <c r="AG2" s="153" t="s">
        <v>78</v>
      </c>
      <c r="AH2" s="153" t="s">
        <v>79</v>
      </c>
      <c r="AI2" s="11" t="s">
        <v>10</v>
      </c>
      <c r="AJ2" s="11"/>
      <c r="AK2" s="153" t="s">
        <v>78</v>
      </c>
      <c r="AL2" s="153" t="s">
        <v>79</v>
      </c>
      <c r="AM2" s="11" t="s">
        <v>11</v>
      </c>
      <c r="AN2" s="12"/>
      <c r="AO2" s="153" t="s">
        <v>78</v>
      </c>
      <c r="AP2" s="153" t="s">
        <v>79</v>
      </c>
      <c r="AQ2" s="12" t="s">
        <v>12</v>
      </c>
      <c r="AR2" s="12"/>
      <c r="AS2" s="153" t="s">
        <v>78</v>
      </c>
      <c r="AT2" s="153" t="s">
        <v>79</v>
      </c>
      <c r="AU2" s="11" t="s">
        <v>13</v>
      </c>
      <c r="AV2" s="12"/>
      <c r="AW2" s="153" t="s">
        <v>78</v>
      </c>
      <c r="AX2" s="153" t="s">
        <v>79</v>
      </c>
      <c r="AY2" s="154"/>
      <c r="AZ2" s="14" t="s">
        <v>14</v>
      </c>
      <c r="BA2" s="155" t="s">
        <v>80</v>
      </c>
      <c r="BB2" s="156" t="s">
        <v>81</v>
      </c>
      <c r="BC2" s="156" t="s">
        <v>82</v>
      </c>
      <c r="BD2" s="157" t="s">
        <v>83</v>
      </c>
      <c r="BE2" s="158" t="s">
        <v>84</v>
      </c>
      <c r="BF2" s="159" t="s">
        <v>85</v>
      </c>
      <c r="BG2"/>
      <c r="BH2"/>
      <c r="BI2"/>
      <c r="BJ2"/>
      <c r="BK2"/>
      <c r="BL2"/>
      <c r="BM2"/>
      <c r="BN2"/>
      <c r="BO2"/>
      <c r="BP2"/>
    </row>
    <row r="3" spans="1:68" ht="15" thickBot="1" x14ac:dyDescent="0.35">
      <c r="A3" s="18"/>
      <c r="B3" s="19" t="s">
        <v>15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1"/>
      <c r="AZ3" s="22"/>
      <c r="BA3" s="22"/>
      <c r="BB3" s="23"/>
    </row>
    <row r="4" spans="1:68" ht="15" hidden="1" customHeight="1" x14ac:dyDescent="0.3">
      <c r="A4" s="18"/>
      <c r="B4" s="19" t="s">
        <v>16</v>
      </c>
      <c r="C4" s="24">
        <v>0.13</v>
      </c>
      <c r="D4" s="24"/>
      <c r="E4" s="24"/>
      <c r="F4" s="24"/>
      <c r="G4" s="25">
        <v>0.04</v>
      </c>
      <c r="H4" s="24"/>
      <c r="I4" s="24"/>
      <c r="J4" s="24"/>
      <c r="K4" s="25">
        <v>0.08</v>
      </c>
      <c r="L4" s="25"/>
      <c r="M4" s="24"/>
      <c r="N4" s="24"/>
      <c r="O4" s="25">
        <v>0.05</v>
      </c>
      <c r="P4" s="25"/>
      <c r="Q4" s="24"/>
      <c r="R4" s="24"/>
      <c r="S4" s="25">
        <v>0.04</v>
      </c>
      <c r="T4" s="25"/>
      <c r="U4" s="24"/>
      <c r="V4" s="24"/>
      <c r="W4" s="26">
        <v>0.05</v>
      </c>
      <c r="X4" s="26"/>
      <c r="Y4" s="24"/>
      <c r="Z4" s="24"/>
      <c r="AA4" s="26">
        <v>7.0000000000000007E-2</v>
      </c>
      <c r="AB4" s="26"/>
      <c r="AC4" s="24"/>
      <c r="AD4" s="24"/>
      <c r="AE4" s="26">
        <v>0.1</v>
      </c>
      <c r="AF4" s="26"/>
      <c r="AG4" s="24"/>
      <c r="AH4" s="24"/>
      <c r="AI4" s="26">
        <v>0.06</v>
      </c>
      <c r="AJ4" s="26"/>
      <c r="AK4" s="24"/>
      <c r="AL4" s="24"/>
      <c r="AM4" s="26">
        <v>0.17</v>
      </c>
      <c r="AN4" s="26"/>
      <c r="AO4" s="24"/>
      <c r="AP4" s="24"/>
      <c r="AQ4" s="26">
        <v>0.16</v>
      </c>
      <c r="AR4" s="26"/>
      <c r="AS4" s="24"/>
      <c r="AT4" s="24"/>
      <c r="AU4" s="26">
        <v>0.05</v>
      </c>
      <c r="AV4" s="26"/>
      <c r="AW4" s="24"/>
      <c r="AX4" s="24"/>
      <c r="AY4" s="27">
        <f>SUM(C4:AU4)</f>
        <v>1</v>
      </c>
      <c r="AZ4" s="22"/>
      <c r="BA4" s="22"/>
      <c r="BB4" s="160"/>
    </row>
    <row r="5" spans="1:68" x14ac:dyDescent="0.3">
      <c r="A5" s="28">
        <v>4100</v>
      </c>
      <c r="B5" s="29" t="s">
        <v>17</v>
      </c>
      <c r="C5" s="161">
        <f>(D5+(D5*E5))+((D5+(D5*E5))*F5)</f>
        <v>82940</v>
      </c>
      <c r="D5" s="30">
        <f>'[1]TTM Orignal - With Levers'!C5</f>
        <v>82940</v>
      </c>
      <c r="E5" s="162">
        <v>0</v>
      </c>
      <c r="F5" s="162">
        <v>0</v>
      </c>
      <c r="G5" s="161">
        <f>(H5+(H5*I5))+((H5+(H5*I5))*J5)</f>
        <v>74230</v>
      </c>
      <c r="H5" s="30">
        <f>'[1]TTM Orignal - With Levers'!D5</f>
        <v>74230</v>
      </c>
      <c r="I5" s="162">
        <v>0</v>
      </c>
      <c r="J5" s="162">
        <v>0</v>
      </c>
      <c r="K5" s="30">
        <f>(L5+(L5*M5))+((L5+(L5*M5))*N5)</f>
        <v>64090</v>
      </c>
      <c r="L5" s="30">
        <f>'[1]TTM Orignal - With Levers'!E5</f>
        <v>64090</v>
      </c>
      <c r="M5" s="162">
        <v>0</v>
      </c>
      <c r="N5" s="162">
        <v>0</v>
      </c>
      <c r="O5" s="149">
        <f>(P5+(P5*Q5))+((P5+(P5*Q5))*R5)</f>
        <v>59598.500000000007</v>
      </c>
      <c r="P5" s="30">
        <f>'[1]TTM Orignal - With Levers'!F5</f>
        <v>56225.000000000007</v>
      </c>
      <c r="Q5" s="162">
        <v>0</v>
      </c>
      <c r="R5" s="163">
        <v>0.06</v>
      </c>
      <c r="S5" s="149">
        <f>(T5+(T5*U5))+((T5+(T5*U5))*V5)</f>
        <v>46783.1</v>
      </c>
      <c r="T5" s="30">
        <f>'[1]TTM Orignal - With Levers'!G5</f>
        <v>44135</v>
      </c>
      <c r="U5" s="162">
        <v>0</v>
      </c>
      <c r="V5" s="163">
        <v>0.06</v>
      </c>
      <c r="W5" s="149">
        <f>(X5+(X5*Y5))+((X5+(X5*Y5))*Z5)</f>
        <v>54155.4</v>
      </c>
      <c r="X5" s="30">
        <f>'[1]TTM Orignal - With Levers'!H5</f>
        <v>51090</v>
      </c>
      <c r="Y5" s="164">
        <v>0</v>
      </c>
      <c r="Z5" s="163">
        <v>0.06</v>
      </c>
      <c r="AA5" s="149">
        <f>(AB5+(AB5*AC5))+((AB5+(AB5*AC5))*AD5)</f>
        <v>52639.6</v>
      </c>
      <c r="AB5" s="30">
        <f>'[1]TTM Orignal - With Levers'!I5</f>
        <v>49660</v>
      </c>
      <c r="AC5" s="162">
        <v>0</v>
      </c>
      <c r="AD5" s="163">
        <v>0.06</v>
      </c>
      <c r="AE5" s="149">
        <f t="shared" ref="AE5:AE8" si="0">(AF5+(AF5*AG5))+((AF5+(AF5*AG5))*AH5)</f>
        <v>67760.394</v>
      </c>
      <c r="AF5" s="30">
        <f>'[1]TTM Orignal - With Levers'!J5</f>
        <v>57590</v>
      </c>
      <c r="AG5" s="163">
        <v>0.11</v>
      </c>
      <c r="AH5" s="163">
        <v>0.06</v>
      </c>
      <c r="AI5" s="149">
        <f t="shared" ref="AI5:AI8" si="1">(AJ5+(AJ5*AK5))+((AJ5+(AJ5*AK5))*AL5)</f>
        <v>80129.322</v>
      </c>
      <c r="AJ5" s="30">
        <f>'[1]TTM Orignal - With Levers'!K5</f>
        <v>59995</v>
      </c>
      <c r="AK5" s="163">
        <v>0.26</v>
      </c>
      <c r="AL5" s="163">
        <v>0.06</v>
      </c>
      <c r="AM5" s="149">
        <f t="shared" ref="AM5:AM8" si="2">(AN5+(AN5*AO5))+((AN5+(AN5*AO5))*AP5)</f>
        <v>115509.47199999999</v>
      </c>
      <c r="AN5" s="30">
        <f>'[1]TTM Orignal - With Levers'!L5</f>
        <v>87880</v>
      </c>
      <c r="AO5" s="163">
        <v>0.24</v>
      </c>
      <c r="AP5" s="163">
        <v>0.06</v>
      </c>
      <c r="AQ5" s="149">
        <f t="shared" ref="AQ5:AQ8" si="3">(AR5+(AR5*AS5))+((AR5+(AR5*AS5))*AT5)</f>
        <v>102862.18800000001</v>
      </c>
      <c r="AR5" s="30">
        <f>'[1]TTM Orignal - With Levers'!M5</f>
        <v>82940</v>
      </c>
      <c r="AS5" s="163">
        <v>0.17</v>
      </c>
      <c r="AT5" s="163">
        <v>0.06</v>
      </c>
      <c r="AU5" s="149">
        <f t="shared" ref="AU5:AU8" si="4">(AV5+(AV5*AW5))+((AV5+(AV5*AW5))*AX5)</f>
        <v>97495.100625000006</v>
      </c>
      <c r="AV5" s="30">
        <f>'[1]TTM Orignal - With Levers'!N5</f>
        <v>75724.350000000006</v>
      </c>
      <c r="AW5" s="163">
        <v>0.25</v>
      </c>
      <c r="AX5" s="163">
        <v>0.03</v>
      </c>
      <c r="AY5" s="31"/>
      <c r="AZ5" s="165">
        <f>SUM(C5,G5,K5,O5,S5,W5,AA5,AE5,AI5,AM5,AQ5,AU5)</f>
        <v>898193.07662499987</v>
      </c>
      <c r="BA5" s="166">
        <f>'[1]TTM Original - Good'!P5</f>
        <v>786499.35</v>
      </c>
      <c r="BB5" s="167"/>
      <c r="BC5" s="168"/>
      <c r="BD5" s="169">
        <f>(AZ5+(AZ5*BB5))</f>
        <v>898193.07662499987</v>
      </c>
      <c r="BE5" s="170">
        <f>(AZ5+(AZ5*BC5))</f>
        <v>898193.07662499987</v>
      </c>
      <c r="BF5" s="171">
        <f>(BD5+(BD5*BC5))</f>
        <v>898193.07662499987</v>
      </c>
      <c r="BG5" s="34">
        <f>BF5/$BF$9</f>
        <v>0.66537134573967582</v>
      </c>
    </row>
    <row r="6" spans="1:68" x14ac:dyDescent="0.3">
      <c r="A6" s="28">
        <v>4200</v>
      </c>
      <c r="B6" s="29" t="s">
        <v>18</v>
      </c>
      <c r="C6" s="161">
        <f>D6+(D6*E6)</f>
        <v>15312</v>
      </c>
      <c r="D6" s="30">
        <f>'[1]TTM Orignal - With Levers'!C6</f>
        <v>15312</v>
      </c>
      <c r="E6" s="162">
        <v>0</v>
      </c>
      <c r="F6" s="162">
        <v>0</v>
      </c>
      <c r="G6" s="161">
        <f>H6+(H6*I6)</f>
        <v>13704</v>
      </c>
      <c r="H6" s="30">
        <f>'[1]TTM Orignal - With Levers'!D6</f>
        <v>13704</v>
      </c>
      <c r="I6" s="162">
        <v>0</v>
      </c>
      <c r="J6" s="162">
        <v>0</v>
      </c>
      <c r="K6" s="30">
        <f t="shared" ref="K6:K8" si="5">(L6+(L6*M6))+((L6+(L6*M6))*N6)</f>
        <v>11832</v>
      </c>
      <c r="L6" s="30">
        <f>'[1]TTM Orignal - With Levers'!E6</f>
        <v>11832</v>
      </c>
      <c r="M6" s="162">
        <v>0</v>
      </c>
      <c r="N6" s="162">
        <v>0</v>
      </c>
      <c r="O6" s="149">
        <f t="shared" ref="O6:O8" si="6">(P6+(P6*Q6))+((P6+(P6*Q6))*R6)</f>
        <v>10691.4</v>
      </c>
      <c r="P6" s="30">
        <f>'[1]TTM Orignal - With Levers'!F6</f>
        <v>10380</v>
      </c>
      <c r="Q6" s="162">
        <v>0</v>
      </c>
      <c r="R6" s="163">
        <v>0.03</v>
      </c>
      <c r="S6" s="149">
        <f t="shared" ref="S6:S8" si="7">(T6+(T6*U6))+((T6+(T6*U6))*V6)</f>
        <v>8392.44</v>
      </c>
      <c r="T6" s="30">
        <f>'[1]TTM Orignal - With Levers'!G6</f>
        <v>8148</v>
      </c>
      <c r="U6" s="162">
        <v>0</v>
      </c>
      <c r="V6" s="163">
        <v>0.03</v>
      </c>
      <c r="W6" s="149">
        <f>(X6+(X6*Y6))+((X6+(X6*Y6))*Z6)</f>
        <v>9714.9599999999991</v>
      </c>
      <c r="X6" s="30">
        <f>'[1]TTM Orignal - With Levers'!H6</f>
        <v>9432</v>
      </c>
      <c r="Y6" s="164">
        <v>0</v>
      </c>
      <c r="Z6" s="163">
        <v>0.03</v>
      </c>
      <c r="AA6" s="149">
        <f t="shared" ref="AA6:AA8" si="8">(AB6+(AB6*AC6))+((AB6+(AB6*AC6))*AD6)</f>
        <v>9443.0400000000009</v>
      </c>
      <c r="AB6" s="30">
        <f>'[1]TTM Orignal - With Levers'!I6</f>
        <v>9168</v>
      </c>
      <c r="AC6" s="162">
        <v>0</v>
      </c>
      <c r="AD6" s="163">
        <v>0.03</v>
      </c>
      <c r="AE6" s="149">
        <f t="shared" si="0"/>
        <v>11169.9792</v>
      </c>
      <c r="AF6" s="30">
        <f>'[1]TTM Orignal - With Levers'!J6</f>
        <v>10632</v>
      </c>
      <c r="AG6" s="163">
        <v>0.02</v>
      </c>
      <c r="AH6" s="163">
        <v>0.03</v>
      </c>
      <c r="AI6" s="149">
        <f t="shared" si="1"/>
        <v>11750.528400000001</v>
      </c>
      <c r="AJ6" s="30">
        <f>'[1]TTM Orignal - With Levers'!K6</f>
        <v>11076</v>
      </c>
      <c r="AK6" s="163">
        <v>0.03</v>
      </c>
      <c r="AL6" s="163">
        <v>0.03</v>
      </c>
      <c r="AM6" s="149">
        <f t="shared" si="2"/>
        <v>17212.0416</v>
      </c>
      <c r="AN6" s="30">
        <f>'[1]TTM Orignal - With Levers'!L6</f>
        <v>16224</v>
      </c>
      <c r="AO6" s="163">
        <v>0.03</v>
      </c>
      <c r="AP6" s="163">
        <v>0.03</v>
      </c>
      <c r="AQ6" s="149">
        <f t="shared" si="3"/>
        <v>16402.214400000001</v>
      </c>
      <c r="AR6" s="30">
        <f>'[1]TTM Orignal - With Levers'!M6</f>
        <v>15312</v>
      </c>
      <c r="AS6" s="163">
        <v>0.04</v>
      </c>
      <c r="AT6" s="163">
        <v>0.03</v>
      </c>
      <c r="AU6" s="149">
        <f t="shared" si="4"/>
        <v>15119.240220000003</v>
      </c>
      <c r="AV6" s="30">
        <f>'[1]TTM Orignal - With Levers'!N6</f>
        <v>13979.880000000003</v>
      </c>
      <c r="AW6" s="163">
        <v>0.05</v>
      </c>
      <c r="AX6" s="163">
        <v>0.03</v>
      </c>
      <c r="AY6" s="31"/>
      <c r="AZ6" s="165">
        <f>SUM(C6,G6,K6,O6,S6,W6,AA6,AE6,AI6,AM6,AQ6,AU6)</f>
        <v>150743.84382000001</v>
      </c>
      <c r="BA6" s="172">
        <f>'[1]TTM Original - Good'!P6</f>
        <v>145199.88</v>
      </c>
      <c r="BB6" s="167"/>
      <c r="BC6" s="168"/>
      <c r="BD6" s="169">
        <f>(AZ6+(AZ6*BB6))</f>
        <v>150743.84382000001</v>
      </c>
      <c r="BE6" s="170">
        <f>(AZ6+(AZ6*BC6))</f>
        <v>150743.84382000001</v>
      </c>
      <c r="BF6" s="171">
        <f t="shared" ref="BF6:BF8" si="9">(BD6+(BD6*BC6))</f>
        <v>150743.84382000001</v>
      </c>
      <c r="BG6" s="34">
        <f t="shared" ref="BG6:BG8" si="10">BF6/$BF$9</f>
        <v>0.111669346864005</v>
      </c>
    </row>
    <row r="7" spans="1:68" x14ac:dyDescent="0.3">
      <c r="A7" s="28">
        <v>4300</v>
      </c>
      <c r="B7" s="29" t="s">
        <v>19</v>
      </c>
      <c r="C7" s="161">
        <f t="shared" ref="C7:C8" si="11">(D7+(D7*E7))</f>
        <v>11484</v>
      </c>
      <c r="D7" s="30">
        <f>'[1]TTM Orignal - With Levers'!C7</f>
        <v>11484</v>
      </c>
      <c r="E7" s="162">
        <v>0</v>
      </c>
      <c r="F7" s="162">
        <v>0</v>
      </c>
      <c r="G7" s="161">
        <f t="shared" ref="G7:G8" si="12">(H7+(H7*I7))</f>
        <v>10278</v>
      </c>
      <c r="H7" s="30">
        <f>'[1]TTM Orignal - With Levers'!D7</f>
        <v>10278</v>
      </c>
      <c r="I7" s="162">
        <v>0</v>
      </c>
      <c r="J7" s="162">
        <v>0</v>
      </c>
      <c r="K7" s="30">
        <f t="shared" si="5"/>
        <v>8874</v>
      </c>
      <c r="L7" s="30">
        <f>'[1]TTM Orignal - With Levers'!E7</f>
        <v>8874</v>
      </c>
      <c r="M7" s="162">
        <v>0</v>
      </c>
      <c r="N7" s="162">
        <v>0</v>
      </c>
      <c r="O7" s="30">
        <f t="shared" si="6"/>
        <v>7785.0000000000009</v>
      </c>
      <c r="P7" s="30">
        <f>'[1]TTM Orignal - With Levers'!F7</f>
        <v>7785.0000000000009</v>
      </c>
      <c r="Q7" s="162">
        <v>0</v>
      </c>
      <c r="R7" s="162">
        <v>0</v>
      </c>
      <c r="S7" s="30">
        <f t="shared" si="7"/>
        <v>6111</v>
      </c>
      <c r="T7" s="30">
        <f>'[1]TTM Orignal - With Levers'!G7</f>
        <v>6111</v>
      </c>
      <c r="U7" s="162">
        <v>0</v>
      </c>
      <c r="V7" s="162">
        <v>0</v>
      </c>
      <c r="W7" s="30">
        <f>(X7+(X7*Y7))+((X7+(X7*Y7))*Z7)</f>
        <v>7074</v>
      </c>
      <c r="X7" s="30">
        <f>'[1]TTM Orignal - With Levers'!H7</f>
        <v>7074</v>
      </c>
      <c r="Y7" s="164">
        <v>0</v>
      </c>
      <c r="Z7" s="162">
        <v>0</v>
      </c>
      <c r="AA7" s="30">
        <f t="shared" si="8"/>
        <v>6876</v>
      </c>
      <c r="AB7" s="30">
        <f>'[1]TTM Orignal - With Levers'!I7</f>
        <v>6876</v>
      </c>
      <c r="AC7" s="162">
        <v>0</v>
      </c>
      <c r="AD7" s="162">
        <v>0</v>
      </c>
      <c r="AE7" s="30">
        <f t="shared" si="0"/>
        <v>7974</v>
      </c>
      <c r="AF7" s="30">
        <f>'[1]TTM Orignal - With Levers'!J7</f>
        <v>7974</v>
      </c>
      <c r="AG7" s="162">
        <v>0</v>
      </c>
      <c r="AH7" s="162">
        <v>0</v>
      </c>
      <c r="AI7" s="30">
        <f t="shared" si="1"/>
        <v>8307</v>
      </c>
      <c r="AJ7" s="30">
        <f>'[1]TTM Orignal - With Levers'!K7</f>
        <v>8307</v>
      </c>
      <c r="AK7" s="162">
        <v>0</v>
      </c>
      <c r="AL7" s="162">
        <v>0</v>
      </c>
      <c r="AM7" s="30">
        <f t="shared" si="2"/>
        <v>12168</v>
      </c>
      <c r="AN7" s="30">
        <f>'[1]TTM Orignal - With Levers'!L7</f>
        <v>12168</v>
      </c>
      <c r="AO7" s="162">
        <v>0</v>
      </c>
      <c r="AP7" s="162">
        <v>0</v>
      </c>
      <c r="AQ7" s="30">
        <f t="shared" si="3"/>
        <v>11484</v>
      </c>
      <c r="AR7" s="30">
        <f>'[1]TTM Orignal - With Levers'!M7</f>
        <v>11484</v>
      </c>
      <c r="AS7" s="162">
        <v>0</v>
      </c>
      <c r="AT7" s="162">
        <v>0</v>
      </c>
      <c r="AU7" s="30">
        <f t="shared" si="4"/>
        <v>10484.91</v>
      </c>
      <c r="AV7" s="30">
        <f>'[1]TTM Orignal - With Levers'!N7</f>
        <v>10484.91</v>
      </c>
      <c r="AW7" s="162">
        <v>0</v>
      </c>
      <c r="AX7" s="162">
        <v>0</v>
      </c>
      <c r="AY7" s="31"/>
      <c r="AZ7" s="165">
        <f>SUM(C7,G7,K7,O7,S7,W7,AA7,AE7,AI7,AM7,AQ7,AU7)</f>
        <v>108899.91</v>
      </c>
      <c r="BA7" s="172">
        <f>'[1]TTM Original - Good'!P7</f>
        <v>108899.91</v>
      </c>
      <c r="BB7" s="167"/>
      <c r="BC7" s="168"/>
      <c r="BD7" s="169">
        <f>(AZ7+(AZ7*BB7))</f>
        <v>108899.91</v>
      </c>
      <c r="BE7" s="170">
        <f>(AZ7+(AZ7*BC7))</f>
        <v>108899.91</v>
      </c>
      <c r="BF7" s="171">
        <f t="shared" si="9"/>
        <v>108899.91</v>
      </c>
      <c r="BG7" s="34">
        <f t="shared" si="10"/>
        <v>8.0671830537702452E-2</v>
      </c>
    </row>
    <row r="8" spans="1:68" x14ac:dyDescent="0.3">
      <c r="A8" s="28">
        <v>4400</v>
      </c>
      <c r="B8" s="29" t="s">
        <v>20</v>
      </c>
      <c r="C8" s="161">
        <f t="shared" si="11"/>
        <v>15202.27</v>
      </c>
      <c r="D8" s="30">
        <f>'[1]TTM Orignal - With Levers'!C8</f>
        <v>15202.27</v>
      </c>
      <c r="E8" s="162">
        <v>0</v>
      </c>
      <c r="F8" s="162">
        <v>0</v>
      </c>
      <c r="G8" s="161">
        <f t="shared" si="12"/>
        <v>14680.33</v>
      </c>
      <c r="H8" s="30">
        <f>'[1]TTM Orignal - With Levers'!D8</f>
        <v>14680.33</v>
      </c>
      <c r="I8" s="162">
        <v>0</v>
      </c>
      <c r="J8" s="162">
        <v>0</v>
      </c>
      <c r="K8" s="149">
        <f t="shared" si="5"/>
        <v>15229.9656</v>
      </c>
      <c r="L8" s="30">
        <f>'[1]TTM Orignal - With Levers'!E8</f>
        <v>14101.82</v>
      </c>
      <c r="M8" s="163">
        <v>0.08</v>
      </c>
      <c r="N8" s="162">
        <v>0</v>
      </c>
      <c r="O8" s="149">
        <f t="shared" si="6"/>
        <v>14856.654999999999</v>
      </c>
      <c r="P8" s="30">
        <f>'[1]TTM Orignal - With Levers'!F8</f>
        <v>13506.05</v>
      </c>
      <c r="Q8" s="163">
        <v>0.1</v>
      </c>
      <c r="R8" s="162">
        <v>0</v>
      </c>
      <c r="S8" s="149">
        <f t="shared" si="7"/>
        <v>13806.287</v>
      </c>
      <c r="T8" s="30">
        <f>'[1]TTM Orignal - With Levers'!G8</f>
        <v>12551.17</v>
      </c>
      <c r="U8" s="163">
        <v>0.1</v>
      </c>
      <c r="V8" s="162">
        <v>0</v>
      </c>
      <c r="W8" s="149">
        <f>(X8+(X8*Y8))+((X8+(X8*Y8))*Z8)</f>
        <v>14547.5157</v>
      </c>
      <c r="X8" s="30">
        <f>'[1]TTM Orignal - With Levers'!H8</f>
        <v>13105.87</v>
      </c>
      <c r="Y8" s="163">
        <v>0.11</v>
      </c>
      <c r="Z8" s="162">
        <v>0</v>
      </c>
      <c r="AA8" s="149">
        <f t="shared" si="8"/>
        <v>14474.0304</v>
      </c>
      <c r="AB8" s="30">
        <f>'[1]TTM Orignal - With Levers'!I8</f>
        <v>13401.88</v>
      </c>
      <c r="AC8" s="163">
        <v>0.08</v>
      </c>
      <c r="AD8" s="162">
        <v>0</v>
      </c>
      <c r="AE8" s="149">
        <f t="shared" si="0"/>
        <v>15930.361199999999</v>
      </c>
      <c r="AF8" s="30">
        <f>'[1]TTM Orignal - With Levers'!J8</f>
        <v>13733.07</v>
      </c>
      <c r="AG8" s="163">
        <v>0.16</v>
      </c>
      <c r="AH8" s="162">
        <v>0</v>
      </c>
      <c r="AI8" s="149">
        <f t="shared" si="1"/>
        <v>16755.303800000002</v>
      </c>
      <c r="AJ8" s="30">
        <f>'[1]TTM Orignal - With Levers'!K8</f>
        <v>14199.41</v>
      </c>
      <c r="AK8" s="163">
        <v>0.18</v>
      </c>
      <c r="AL8" s="162">
        <v>0</v>
      </c>
      <c r="AM8" s="149">
        <f t="shared" si="2"/>
        <v>18335.050599999999</v>
      </c>
      <c r="AN8" s="30">
        <f>'[1]TTM Orignal - With Levers'!L8</f>
        <v>15028.73</v>
      </c>
      <c r="AO8" s="163">
        <v>0.22</v>
      </c>
      <c r="AP8" s="162">
        <v>0</v>
      </c>
      <c r="AQ8" s="149">
        <f t="shared" si="3"/>
        <v>18888.974999999999</v>
      </c>
      <c r="AR8" s="30">
        <f>'[1]TTM Orignal - With Levers'!M8</f>
        <v>14991.25</v>
      </c>
      <c r="AS8" s="163">
        <v>0.26</v>
      </c>
      <c r="AT8" s="162">
        <v>0</v>
      </c>
      <c r="AU8" s="149">
        <f t="shared" si="4"/>
        <v>19368.895</v>
      </c>
      <c r="AV8" s="30">
        <f>'[1]TTM Orignal - With Levers'!N8</f>
        <v>14899.15</v>
      </c>
      <c r="AW8" s="163">
        <v>0.3</v>
      </c>
      <c r="AX8" s="162">
        <v>0</v>
      </c>
      <c r="AY8" s="31"/>
      <c r="AZ8" s="165">
        <f>SUM(C8,G8,K8,O8,S8,W8,AA8,AE8,AI8,AM8,AQ8,AU8)</f>
        <v>192075.63929999998</v>
      </c>
      <c r="BA8" s="172">
        <f>'[1]TTM Original - Good'!P8</f>
        <v>169401</v>
      </c>
      <c r="BB8" s="167"/>
      <c r="BC8" s="168"/>
      <c r="BD8" s="169">
        <f>(AZ8+(AZ8*BB8))</f>
        <v>192075.63929999998</v>
      </c>
      <c r="BE8" s="170">
        <f>(AZ8+(AZ8*BC8))</f>
        <v>192075.63929999998</v>
      </c>
      <c r="BF8" s="171">
        <f t="shared" si="9"/>
        <v>192075.63929999998</v>
      </c>
      <c r="BG8" s="34">
        <f t="shared" si="10"/>
        <v>0.14228747685861687</v>
      </c>
    </row>
    <row r="9" spans="1:68" ht="15" thickBot="1" x14ac:dyDescent="0.35">
      <c r="A9" s="36"/>
      <c r="B9" s="37" t="s">
        <v>21</v>
      </c>
      <c r="C9" s="38">
        <f t="shared" ref="C9:AY9" si="13">SUM(C5:C8)</f>
        <v>124938.27</v>
      </c>
      <c r="D9" s="38"/>
      <c r="E9" s="38"/>
      <c r="F9" s="38"/>
      <c r="G9" s="38">
        <f t="shared" si="13"/>
        <v>112892.33</v>
      </c>
      <c r="H9" s="38"/>
      <c r="I9" s="38"/>
      <c r="J9" s="38"/>
      <c r="K9" s="38">
        <f t="shared" si="13"/>
        <v>100025.9656</v>
      </c>
      <c r="L9" s="38"/>
      <c r="M9" s="38"/>
      <c r="N9" s="38"/>
      <c r="O9" s="38">
        <f t="shared" si="13"/>
        <v>92931.555000000008</v>
      </c>
      <c r="P9" s="38"/>
      <c r="Q9" s="38"/>
      <c r="R9" s="38"/>
      <c r="S9" s="38">
        <f t="shared" si="13"/>
        <v>75092.827000000005</v>
      </c>
      <c r="T9" s="38"/>
      <c r="U9" s="38"/>
      <c r="V9" s="38"/>
      <c r="W9" s="38">
        <f t="shared" si="13"/>
        <v>85491.875700000004</v>
      </c>
      <c r="X9" s="38"/>
      <c r="Y9" s="38"/>
      <c r="Z9" s="38"/>
      <c r="AA9" s="38">
        <f t="shared" si="13"/>
        <v>83432.670400000003</v>
      </c>
      <c r="AB9" s="38"/>
      <c r="AC9" s="38"/>
      <c r="AD9" s="38"/>
      <c r="AE9" s="38">
        <f t="shared" si="13"/>
        <v>102834.7344</v>
      </c>
      <c r="AF9" s="38"/>
      <c r="AG9" s="38"/>
      <c r="AH9" s="38"/>
      <c r="AI9" s="38">
        <f t="shared" si="13"/>
        <v>116942.15419999999</v>
      </c>
      <c r="AJ9" s="38"/>
      <c r="AK9" s="38"/>
      <c r="AL9" s="38"/>
      <c r="AM9" s="38">
        <f t="shared" si="13"/>
        <v>163224.56419999999</v>
      </c>
      <c r="AN9" s="38"/>
      <c r="AO9" s="38"/>
      <c r="AP9" s="38"/>
      <c r="AQ9" s="38">
        <f t="shared" si="13"/>
        <v>149637.3774</v>
      </c>
      <c r="AR9" s="38"/>
      <c r="AS9" s="38"/>
      <c r="AT9" s="38"/>
      <c r="AU9" s="38">
        <f t="shared" si="13"/>
        <v>142468.14584500002</v>
      </c>
      <c r="AV9" s="38"/>
      <c r="AW9" s="38"/>
      <c r="AX9" s="38"/>
      <c r="AY9" s="173">
        <f t="shared" si="13"/>
        <v>0</v>
      </c>
      <c r="AZ9" s="173">
        <f>SUM(AZ5:AZ8)</f>
        <v>1349912.4697449997</v>
      </c>
      <c r="BA9" s="174">
        <f>SUM(BA5:BA8)</f>
        <v>1210000.1400000001</v>
      </c>
      <c r="BD9" s="39">
        <f>SUM(BD5:BD8)</f>
        <v>1349912.4697449997</v>
      </c>
      <c r="BE9" s="39">
        <f t="shared" ref="BE9:BF9" si="14">SUM(BE5:BE8)</f>
        <v>1349912.4697449997</v>
      </c>
      <c r="BF9" s="39">
        <f t="shared" si="14"/>
        <v>1349912.4697449997</v>
      </c>
      <c r="BG9" s="41">
        <f>SUM(BG5:BG8)</f>
        <v>1</v>
      </c>
    </row>
    <row r="10" spans="1:68" ht="15" hidden="1" customHeight="1" x14ac:dyDescent="0.3">
      <c r="A10" s="7"/>
      <c r="B10" s="42" t="s">
        <v>22</v>
      </c>
      <c r="C10" s="43" t="e">
        <f>SUM(C$71+C$76)/#REF!</f>
        <v>#REF!</v>
      </c>
      <c r="D10" s="43"/>
      <c r="E10" s="43"/>
      <c r="F10" s="43"/>
      <c r="G10" s="44" t="e">
        <f>SUM(G$71+G$76)/#REF!</f>
        <v>#REF!</v>
      </c>
      <c r="H10" s="43"/>
      <c r="I10" s="43"/>
      <c r="J10" s="43"/>
      <c r="K10" s="44" t="e">
        <f>SUM(K$71+K$76)/#REF!</f>
        <v>#REF!</v>
      </c>
      <c r="L10" s="44"/>
      <c r="M10" s="43"/>
      <c r="N10" s="43"/>
      <c r="O10" s="44" t="e">
        <f>SUM(O$71+O$76)/#REF!</f>
        <v>#REF!</v>
      </c>
      <c r="P10" s="44"/>
      <c r="Q10" s="43"/>
      <c r="R10" s="43"/>
      <c r="S10" s="44" t="e">
        <f>SUM(S$71+S$76)/#REF!</f>
        <v>#REF!</v>
      </c>
      <c r="T10" s="44"/>
      <c r="U10" s="43"/>
      <c r="V10" s="43"/>
      <c r="W10" s="44" t="e">
        <f>SUM(W$71+W$76)/#REF!</f>
        <v>#REF!</v>
      </c>
      <c r="X10" s="44"/>
      <c r="Y10" s="43"/>
      <c r="Z10" s="43"/>
      <c r="AA10" s="44" t="e">
        <f>SUM(AA$71+AA$76)/#REF!</f>
        <v>#REF!</v>
      </c>
      <c r="AB10" s="44"/>
      <c r="AC10" s="43"/>
      <c r="AD10" s="43"/>
      <c r="AE10" s="44" t="e">
        <f>SUM(AE$71+AE$76)/#REF!</f>
        <v>#REF!</v>
      </c>
      <c r="AF10" s="44"/>
      <c r="AG10" s="43"/>
      <c r="AH10" s="43"/>
      <c r="AI10" s="44" t="e">
        <f>SUM(AI$71+AI$76)/#REF!</f>
        <v>#REF!</v>
      </c>
      <c r="AJ10" s="44"/>
      <c r="AK10" s="43"/>
      <c r="AL10" s="43"/>
      <c r="AM10" s="44" t="e">
        <f>SUM(AM$71+AM$76)/#REF!</f>
        <v>#REF!</v>
      </c>
      <c r="AN10" s="44"/>
      <c r="AO10" s="43"/>
      <c r="AP10" s="43"/>
      <c r="AQ10" s="44" t="e">
        <f>SUM(AQ$71+AQ$76)/#REF!</f>
        <v>#REF!</v>
      </c>
      <c r="AR10" s="44"/>
      <c r="AS10" s="43"/>
      <c r="AT10" s="43"/>
      <c r="AU10" s="44" t="e">
        <f>SUM(AU$71+AU$76)/#REF!</f>
        <v>#REF!</v>
      </c>
      <c r="AV10" s="44"/>
      <c r="AW10" s="43"/>
      <c r="AX10" s="43"/>
      <c r="AY10" s="45" t="e">
        <f>SUM(AY$71+AY$76)/#REF!</f>
        <v>#REF!</v>
      </c>
      <c r="AZ10" s="175" t="e">
        <f>SUM(AZ$71+AZ$76)/#REF!</f>
        <v>#REF!</v>
      </c>
      <c r="BA10" s="47" t="e">
        <v>#REF!</v>
      </c>
      <c r="BB10" s="48"/>
    </row>
    <row r="11" spans="1:68" x14ac:dyDescent="0.3">
      <c r="A11" s="49"/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2"/>
      <c r="BA11" s="52"/>
      <c r="BB11" s="53"/>
    </row>
    <row r="12" spans="1:68" ht="15" thickBot="1" x14ac:dyDescent="0.35">
      <c r="A12" s="36"/>
      <c r="B12" s="54" t="s">
        <v>23</v>
      </c>
      <c r="C12" s="55"/>
      <c r="D12" s="55"/>
      <c r="E12" s="55"/>
      <c r="F12" s="55"/>
      <c r="G12" s="56"/>
      <c r="H12" s="55"/>
      <c r="I12" s="55"/>
      <c r="J12" s="55"/>
      <c r="K12" s="56"/>
      <c r="L12" s="56"/>
      <c r="M12" s="55"/>
      <c r="N12" s="55"/>
      <c r="O12" s="56"/>
      <c r="P12" s="56"/>
      <c r="Q12" s="55"/>
      <c r="R12" s="55"/>
      <c r="S12" s="56"/>
      <c r="T12" s="56"/>
      <c r="U12" s="55"/>
      <c r="V12" s="55"/>
      <c r="W12" s="57"/>
      <c r="X12" s="57"/>
      <c r="Y12" s="55"/>
      <c r="Z12" s="55"/>
      <c r="AA12" s="57"/>
      <c r="AB12" s="57"/>
      <c r="AC12" s="55"/>
      <c r="AD12" s="55"/>
      <c r="AE12" s="57"/>
      <c r="AF12" s="57"/>
      <c r="AG12" s="55"/>
      <c r="AH12" s="55"/>
      <c r="AI12" s="57"/>
      <c r="AJ12" s="57"/>
      <c r="AK12" s="55"/>
      <c r="AL12" s="55"/>
      <c r="AM12" s="57"/>
      <c r="AN12" s="57"/>
      <c r="AO12" s="55"/>
      <c r="AP12" s="55"/>
      <c r="AQ12" s="57"/>
      <c r="AR12" s="57"/>
      <c r="AS12" s="55"/>
      <c r="AT12" s="55"/>
      <c r="AU12" s="57"/>
      <c r="AV12" s="57"/>
      <c r="AW12" s="55"/>
      <c r="AX12" s="55"/>
      <c r="AY12" s="58"/>
      <c r="AZ12" s="59"/>
      <c r="BA12" s="59"/>
      <c r="BB12" s="176"/>
    </row>
    <row r="13" spans="1:68" x14ac:dyDescent="0.3">
      <c r="A13" s="36">
        <v>5110</v>
      </c>
      <c r="B13" s="60" t="s">
        <v>24</v>
      </c>
      <c r="C13" s="161">
        <f t="shared" ref="C13:C17" si="15">D13+(D13*E13)</f>
        <v>42318.944065243028</v>
      </c>
      <c r="D13" s="30">
        <f>'[1]TTM Orignal - With Levers'!C13</f>
        <v>42318.944065243028</v>
      </c>
      <c r="E13" s="164">
        <v>0</v>
      </c>
      <c r="F13" s="143"/>
      <c r="G13" s="161">
        <f t="shared" ref="G13:G17" si="16">H13+(H13*I13)</f>
        <v>37874.791632059198</v>
      </c>
      <c r="H13" s="30">
        <f>'[1]TTM Orignal - With Levers'!D13</f>
        <v>37874.791632059198</v>
      </c>
      <c r="I13" s="164">
        <v>0</v>
      </c>
      <c r="J13" s="143"/>
      <c r="K13" s="161">
        <f t="shared" ref="K13:K17" si="17">L13+(L13*M13)</f>
        <v>32701.002232233252</v>
      </c>
      <c r="L13" s="30">
        <f>'[1]TTM Orignal - With Levers'!E13</f>
        <v>32701.002232233252</v>
      </c>
      <c r="M13" s="164">
        <v>0</v>
      </c>
      <c r="N13" s="143"/>
      <c r="O13" s="161">
        <f t="shared" ref="O13:O17" si="18">P13+(P13*Q13)</f>
        <v>28687.998915701588</v>
      </c>
      <c r="P13" s="30">
        <f>'[1]TTM Orignal - With Levers'!F13</f>
        <v>28687.998915701588</v>
      </c>
      <c r="Q13" s="164">
        <v>0</v>
      </c>
      <c r="R13" s="143"/>
      <c r="S13" s="161">
        <f t="shared" ref="S13:S17" si="19">T13+(T13*U13)</f>
        <v>22519.250015909103</v>
      </c>
      <c r="T13" s="30">
        <f>'[1]TTM Orignal - With Levers'!G13</f>
        <v>22519.250015909103</v>
      </c>
      <c r="U13" s="164">
        <v>0</v>
      </c>
      <c r="V13" s="143"/>
      <c r="W13" s="161">
        <f t="shared" ref="W13:W17" si="20">X13+(X13*Y13)</f>
        <v>26067.938899123055</v>
      </c>
      <c r="X13" s="30">
        <f>'[1]TTM Orignal - With Levers'!H13</f>
        <v>26067.938899123055</v>
      </c>
      <c r="Y13" s="164">
        <v>0</v>
      </c>
      <c r="Z13" s="143"/>
      <c r="AA13" s="161">
        <f t="shared" ref="AA13:AA17" si="21">AB13+(AB13*AC13)</f>
        <v>25338.301932480936</v>
      </c>
      <c r="AB13" s="30">
        <f>'[1]TTM Orignal - With Levers'!I13</f>
        <v>25338.301932480936</v>
      </c>
      <c r="AC13" s="164">
        <v>0</v>
      </c>
      <c r="AD13" s="143"/>
      <c r="AE13" s="177">
        <f t="shared" ref="AE13:AE17" si="22">AF13+(AF13*AG13)</f>
        <v>32616.762327902754</v>
      </c>
      <c r="AF13" s="149">
        <f>'[1]TTM Orignal - With Levers'!J13</f>
        <v>29384.470565678155</v>
      </c>
      <c r="AG13" s="163">
        <v>0.11</v>
      </c>
      <c r="AH13" s="144"/>
      <c r="AI13" s="177">
        <f t="shared" ref="AI13:AI17" si="23">AJ13+(AJ13*AK13)</f>
        <v>38570.599975702462</v>
      </c>
      <c r="AJ13" s="149">
        <f>'[1]TTM Orignal - With Levers'!K13</f>
        <v>30611.587282303542</v>
      </c>
      <c r="AK13" s="163">
        <v>0.26</v>
      </c>
      <c r="AL13" s="144"/>
      <c r="AM13" s="177">
        <f t="shared" ref="AM13:AM17" si="24">AN13+(AN13*AO13)</f>
        <v>55600.990083462886</v>
      </c>
      <c r="AN13" s="149">
        <f>'[1]TTM Orignal - With Levers'!L13</f>
        <v>44839.508131824907</v>
      </c>
      <c r="AO13" s="163">
        <v>0.24</v>
      </c>
      <c r="AP13" s="144"/>
      <c r="AQ13" s="177">
        <f t="shared" ref="AQ13:AQ17" si="25">AR13+(AR13*AS13)</f>
        <v>49513.164556334341</v>
      </c>
      <c r="AR13" s="149">
        <f>'[1]TTM Orignal - With Levers'!M13</f>
        <v>42318.944065243028</v>
      </c>
      <c r="AS13" s="163">
        <v>0.17</v>
      </c>
      <c r="AT13" s="144"/>
      <c r="AU13" s="177">
        <f t="shared" ref="AU13:AU17" si="26">AV13+(AV13*AW13)</f>
        <v>48296.577827750269</v>
      </c>
      <c r="AV13" s="30">
        <f>'[1]TTM Orignal - With Levers'!N13</f>
        <v>38637.262262200216</v>
      </c>
      <c r="AW13" s="163">
        <v>0.25</v>
      </c>
      <c r="AX13" s="143"/>
      <c r="AY13" s="62">
        <v>474800</v>
      </c>
      <c r="AZ13" s="165">
        <f>SUM(C13,G13,K13,O13,S13,W13,AA13,AE13,AI13,AM13,AQ13,AU13)</f>
        <v>440106.32246390288</v>
      </c>
      <c r="BA13" s="166">
        <f>'[1]TTM Original - Good'!P13</f>
        <v>401300</v>
      </c>
      <c r="BB13" s="167"/>
      <c r="BD13" s="169">
        <f>(AZ13+(AZ13*BB13))</f>
        <v>440106.32246390288</v>
      </c>
      <c r="BE13" s="170">
        <f>AZ13</f>
        <v>440106.32246390288</v>
      </c>
      <c r="BF13" s="171">
        <f>BD13</f>
        <v>440106.32246390288</v>
      </c>
    </row>
    <row r="14" spans="1:68" x14ac:dyDescent="0.3">
      <c r="A14" s="36">
        <v>5120</v>
      </c>
      <c r="B14" s="60" t="s">
        <v>25</v>
      </c>
      <c r="C14" s="161">
        <f t="shared" si="15"/>
        <v>4921.567703774962</v>
      </c>
      <c r="D14" s="30">
        <f>'[1]TTM Orignal - With Levers'!C14</f>
        <v>4921.567703774962</v>
      </c>
      <c r="E14" s="164">
        <v>0</v>
      </c>
      <c r="F14" s="143"/>
      <c r="G14" s="161">
        <f t="shared" si="16"/>
        <v>4404.7259543189703</v>
      </c>
      <c r="H14" s="30">
        <f>'[1]TTM Orignal - With Levers'!D14</f>
        <v>4404.7259543189703</v>
      </c>
      <c r="I14" s="164">
        <v>0</v>
      </c>
      <c r="J14" s="143"/>
      <c r="K14" s="161">
        <f t="shared" si="17"/>
        <v>3803.0295892806525</v>
      </c>
      <c r="L14" s="30">
        <f>'[1]TTM Orignal - With Levers'!E14</f>
        <v>3803.0295892806525</v>
      </c>
      <c r="M14" s="164">
        <v>0</v>
      </c>
      <c r="N14" s="143"/>
      <c r="O14" s="161">
        <f t="shared" si="18"/>
        <v>3336.329203577855</v>
      </c>
      <c r="P14" s="30">
        <f>'[1]TTM Orignal - With Levers'!F14</f>
        <v>3336.329203577855</v>
      </c>
      <c r="Q14" s="164">
        <v>0</v>
      </c>
      <c r="R14" s="143"/>
      <c r="S14" s="161">
        <f t="shared" si="19"/>
        <v>2618.9219991090904</v>
      </c>
      <c r="T14" s="30">
        <f>'[1]TTM Orignal - With Levers'!G14</f>
        <v>2618.9219991090904</v>
      </c>
      <c r="U14" s="164">
        <v>0</v>
      </c>
      <c r="V14" s="143"/>
      <c r="W14" s="161">
        <f t="shared" si="20"/>
        <v>3031.6239930776801</v>
      </c>
      <c r="X14" s="30">
        <f>'[1]TTM Orignal - With Levers'!H14</f>
        <v>3031.6239930776801</v>
      </c>
      <c r="Y14" s="164">
        <v>0</v>
      </c>
      <c r="Z14" s="143"/>
      <c r="AA14" s="161">
        <f t="shared" si="21"/>
        <v>2946.7693774953536</v>
      </c>
      <c r="AB14" s="30">
        <f>'[1]TTM Orignal - With Levers'!I14</f>
        <v>2946.7693774953536</v>
      </c>
      <c r="AC14" s="164">
        <v>0</v>
      </c>
      <c r="AD14" s="143"/>
      <c r="AE14" s="177">
        <f t="shared" si="22"/>
        <v>3793.2327382088747</v>
      </c>
      <c r="AF14" s="149">
        <f>'[1]TTM Orignal - With Levers'!J14</f>
        <v>3417.3267911791663</v>
      </c>
      <c r="AG14" s="163">
        <v>0.11</v>
      </c>
      <c r="AH14" s="144"/>
      <c r="AI14" s="177">
        <f t="shared" si="23"/>
        <v>4485.6464013606628</v>
      </c>
      <c r="AJ14" s="149">
        <f>'[1]TTM Orignal - With Levers'!K14</f>
        <v>3560.0368264767162</v>
      </c>
      <c r="AK14" s="163">
        <v>0.26</v>
      </c>
      <c r="AL14" s="144"/>
      <c r="AM14" s="177">
        <f t="shared" si="24"/>
        <v>6466.2302696117931</v>
      </c>
      <c r="AN14" s="149">
        <f>'[1]TTM Orignal - With Levers'!L14</f>
        <v>5214.701830332091</v>
      </c>
      <c r="AO14" s="163">
        <v>0.24</v>
      </c>
      <c r="AP14" s="144"/>
      <c r="AQ14" s="177">
        <f t="shared" si="25"/>
        <v>5758.2342134167056</v>
      </c>
      <c r="AR14" s="149">
        <f>'[1]TTM Orignal - With Levers'!M14</f>
        <v>4921.567703774962</v>
      </c>
      <c r="AS14" s="163">
        <v>0.17</v>
      </c>
      <c r="AT14" s="144"/>
      <c r="AU14" s="177">
        <f t="shared" si="26"/>
        <v>5616.7487845031283</v>
      </c>
      <c r="AV14" s="30">
        <f>'[1]TTM Orignal - With Levers'!N14</f>
        <v>4493.3990276025024</v>
      </c>
      <c r="AW14" s="163">
        <v>0.25</v>
      </c>
      <c r="AX14" s="143"/>
      <c r="AY14" s="62">
        <v>96670</v>
      </c>
      <c r="AZ14" s="165">
        <f>SUM(C14,G14,K14,O14,S14,W14,AA14,AE14,AI14,AM14,AQ14,AU14)</f>
        <v>51183.060227735725</v>
      </c>
      <c r="BA14" s="172">
        <f>'[1]TTM Original - Good'!P14</f>
        <v>46670</v>
      </c>
      <c r="BB14" s="167"/>
      <c r="BD14" s="169">
        <f>(AZ14+(AZ14*BB14))</f>
        <v>51183.060227735725</v>
      </c>
      <c r="BE14" s="170">
        <f t="shared" ref="BE14:BE17" si="27">AZ14</f>
        <v>51183.060227735725</v>
      </c>
      <c r="BF14" s="171">
        <f t="shared" ref="BF14:BF17" si="28">BD14</f>
        <v>51183.060227735725</v>
      </c>
    </row>
    <row r="15" spans="1:68" x14ac:dyDescent="0.3">
      <c r="A15" s="36">
        <v>5130</v>
      </c>
      <c r="B15" s="60" t="s">
        <v>26</v>
      </c>
      <c r="C15" s="161">
        <f t="shared" si="15"/>
        <v>1845.4560706248519</v>
      </c>
      <c r="D15" s="30">
        <f>'[1]TTM Orignal - With Levers'!C15</f>
        <v>1845.4560706248519</v>
      </c>
      <c r="E15" s="164">
        <v>0</v>
      </c>
      <c r="F15" s="143"/>
      <c r="G15" s="161">
        <f t="shared" si="16"/>
        <v>1651.6542575655021</v>
      </c>
      <c r="H15" s="30">
        <f>'[1]TTM Orignal - With Levers'!D15</f>
        <v>1651.6542575655021</v>
      </c>
      <c r="I15" s="164">
        <v>0</v>
      </c>
      <c r="J15" s="143"/>
      <c r="K15" s="161">
        <f t="shared" si="17"/>
        <v>1426.034236391931</v>
      </c>
      <c r="L15" s="30">
        <f>'[1]TTM Orignal - With Levers'!E15</f>
        <v>1426.034236391931</v>
      </c>
      <c r="M15" s="164">
        <v>0</v>
      </c>
      <c r="N15" s="143"/>
      <c r="O15" s="161">
        <f t="shared" si="18"/>
        <v>1251.0340917637125</v>
      </c>
      <c r="P15" s="30">
        <f>'[1]TTM Orignal - With Levers'!F15</f>
        <v>1251.0340917637125</v>
      </c>
      <c r="Q15" s="164">
        <v>0</v>
      </c>
      <c r="R15" s="143"/>
      <c r="S15" s="161">
        <f t="shared" si="19"/>
        <v>982.02560497983882</v>
      </c>
      <c r="T15" s="30">
        <f>'[1]TTM Orignal - With Levers'!G15</f>
        <v>982.02560497983882</v>
      </c>
      <c r="U15" s="164">
        <v>0</v>
      </c>
      <c r="V15" s="143"/>
      <c r="W15" s="161">
        <f t="shared" si="20"/>
        <v>1136.7777989899164</v>
      </c>
      <c r="X15" s="30">
        <f>'[1]TTM Orignal - With Levers'!H15</f>
        <v>1136.7777989899164</v>
      </c>
      <c r="Y15" s="164">
        <v>0</v>
      </c>
      <c r="Z15" s="143"/>
      <c r="AA15" s="161">
        <f t="shared" si="21"/>
        <v>1104.9595908756951</v>
      </c>
      <c r="AB15" s="30">
        <f>'[1]TTM Orignal - With Levers'!I15</f>
        <v>1104.9595908756951</v>
      </c>
      <c r="AC15" s="164">
        <v>0</v>
      </c>
      <c r="AD15" s="143"/>
      <c r="AE15" s="177">
        <f t="shared" si="22"/>
        <v>1422.3606796369254</v>
      </c>
      <c r="AF15" s="149">
        <f>'[1]TTM Orignal - With Levers'!J15</f>
        <v>1281.4060176909238</v>
      </c>
      <c r="AG15" s="163">
        <v>0.11</v>
      </c>
      <c r="AH15" s="144"/>
      <c r="AI15" s="177">
        <f t="shared" si="23"/>
        <v>1681.9972578489737</v>
      </c>
      <c r="AJ15" s="149">
        <f>'[1]TTM Orignal - With Levers'!K15</f>
        <v>1334.9184586102965</v>
      </c>
      <c r="AK15" s="163">
        <v>0.26</v>
      </c>
      <c r="AL15" s="144"/>
      <c r="AM15" s="177">
        <f t="shared" si="24"/>
        <v>2424.6631608786452</v>
      </c>
      <c r="AN15" s="149">
        <f>'[1]TTM Orignal - With Levers'!L15</f>
        <v>1955.3735168376172</v>
      </c>
      <c r="AO15" s="163">
        <v>0.24</v>
      </c>
      <c r="AP15" s="144"/>
      <c r="AQ15" s="177">
        <f t="shared" si="25"/>
        <v>2159.1836026310766</v>
      </c>
      <c r="AR15" s="149">
        <f>'[1]TTM Orignal - With Levers'!M15</f>
        <v>1845.4560706248519</v>
      </c>
      <c r="AS15" s="163">
        <v>0.17</v>
      </c>
      <c r="AT15" s="144"/>
      <c r="AU15" s="177">
        <f t="shared" si="26"/>
        <v>2106.1303563060796</v>
      </c>
      <c r="AV15" s="30">
        <f>'[1]TTM Orignal - With Levers'!N15</f>
        <v>1684.9042850448639</v>
      </c>
      <c r="AW15" s="163">
        <v>0.25</v>
      </c>
      <c r="AX15" s="143"/>
      <c r="AY15" s="62">
        <v>55500</v>
      </c>
      <c r="AZ15" s="165">
        <f>SUM(C15,G15,K15,O15,S15,W15,AA15,AE15,AI15,AM15,AQ15,AU15)</f>
        <v>19192.276708493147</v>
      </c>
      <c r="BA15" s="172">
        <f>'[1]TTM Original - Good'!P15</f>
        <v>17500</v>
      </c>
      <c r="BB15" s="167"/>
      <c r="BD15" s="169">
        <f>(AZ15+(AZ15*BB15))</f>
        <v>19192.276708493147</v>
      </c>
      <c r="BE15" s="170">
        <f t="shared" si="27"/>
        <v>19192.276708493147</v>
      </c>
      <c r="BF15" s="171">
        <f t="shared" si="28"/>
        <v>19192.276708493147</v>
      </c>
    </row>
    <row r="16" spans="1:68" x14ac:dyDescent="0.3">
      <c r="A16" s="36">
        <v>5140</v>
      </c>
      <c r="B16" s="60" t="s">
        <v>27</v>
      </c>
      <c r="C16" s="161">
        <f t="shared" si="15"/>
        <v>7292.4555912856122</v>
      </c>
      <c r="D16" s="30">
        <f>'[1]TTM Orignal - With Levers'!C16</f>
        <v>7292.4555912856122</v>
      </c>
      <c r="E16" s="164">
        <v>0</v>
      </c>
      <c r="F16" s="143"/>
      <c r="G16" s="161">
        <f t="shared" si="16"/>
        <v>7095.5629194734875</v>
      </c>
      <c r="H16" s="30">
        <f>'[1]TTM Orignal - With Levers'!D16</f>
        <v>7095.5629194734875</v>
      </c>
      <c r="I16" s="164">
        <v>0</v>
      </c>
      <c r="J16" s="143"/>
      <c r="K16" s="161">
        <f t="shared" si="17"/>
        <v>5667.8520478116097</v>
      </c>
      <c r="L16" s="30">
        <f>'[1]TTM Orignal - With Levers'!E16</f>
        <v>5667.8520478116097</v>
      </c>
      <c r="M16" s="164">
        <v>0</v>
      </c>
      <c r="N16" s="143"/>
      <c r="O16" s="161">
        <f t="shared" si="18"/>
        <v>5346.8519486379737</v>
      </c>
      <c r="P16" s="30">
        <f>'[1]TTM Orignal - With Levers'!F16</f>
        <v>5346.8519486379737</v>
      </c>
      <c r="Q16" s="164">
        <v>0</v>
      </c>
      <c r="R16" s="143"/>
      <c r="S16" s="161">
        <f t="shared" si="19"/>
        <v>4040.3339176313366</v>
      </c>
      <c r="T16" s="30">
        <f>'[1]TTM Orignal - With Levers'!G16</f>
        <v>4040.3339176313366</v>
      </c>
      <c r="U16" s="164">
        <v>0</v>
      </c>
      <c r="V16" s="143"/>
      <c r="W16" s="161">
        <f t="shared" si="20"/>
        <v>4677.0286587013707</v>
      </c>
      <c r="X16" s="30">
        <f>'[1]TTM Orignal - With Levers'!H16</f>
        <v>4677.0286587013707</v>
      </c>
      <c r="Y16" s="164">
        <v>0</v>
      </c>
      <c r="Z16" s="143"/>
      <c r="AA16" s="161">
        <f t="shared" si="21"/>
        <v>4546.119459602859</v>
      </c>
      <c r="AB16" s="30">
        <f>'[1]TTM Orignal - With Levers'!I16</f>
        <v>4546.119459602859</v>
      </c>
      <c r="AC16" s="164">
        <v>0</v>
      </c>
      <c r="AD16" s="143"/>
      <c r="AE16" s="161">
        <f t="shared" si="22"/>
        <v>5771.6784121309192</v>
      </c>
      <c r="AF16" s="30">
        <f>'[1]TTM Orignal - With Levers'!J16</f>
        <v>5771.6784121309192</v>
      </c>
      <c r="AG16" s="164">
        <v>0</v>
      </c>
      <c r="AH16" s="143"/>
      <c r="AI16" s="161">
        <f t="shared" si="23"/>
        <v>4992.3726573327749</v>
      </c>
      <c r="AJ16" s="30">
        <f>'[1]TTM Orignal - With Levers'!K16</f>
        <v>4992.3726573327749</v>
      </c>
      <c r="AK16" s="164">
        <v>0</v>
      </c>
      <c r="AL16" s="143"/>
      <c r="AM16" s="161">
        <f t="shared" si="24"/>
        <v>7044.8275544029375</v>
      </c>
      <c r="AN16" s="30">
        <f>'[1]TTM Orignal - With Levers'!L16</f>
        <v>7044.8275544029375</v>
      </c>
      <c r="AO16" s="164">
        <v>0</v>
      </c>
      <c r="AP16" s="143"/>
      <c r="AQ16" s="161">
        <f t="shared" si="25"/>
        <v>8592.4555912856122</v>
      </c>
      <c r="AR16" s="30">
        <f>'[1]TTM Orignal - With Levers'!M16</f>
        <v>8592.4555912856122</v>
      </c>
      <c r="AS16" s="164">
        <v>0</v>
      </c>
      <c r="AT16" s="143"/>
      <c r="AU16" s="161">
        <f t="shared" si="26"/>
        <v>6932.177629898868</v>
      </c>
      <c r="AV16" s="30">
        <f>'[1]TTM Orignal - With Levers'!N16</f>
        <v>6932.177629898868</v>
      </c>
      <c r="AW16" s="164">
        <v>0</v>
      </c>
      <c r="AX16" s="143"/>
      <c r="AY16" s="62">
        <v>60000</v>
      </c>
      <c r="AZ16" s="165">
        <f>SUM(C16,G16,K16,O16,S16,W16,AA16,AE16,AI16,AM16,AQ16,AU16)</f>
        <v>71999.71638819536</v>
      </c>
      <c r="BA16" s="172">
        <f>'[1]TTM Original - Good'!P16</f>
        <v>71999.71638819536</v>
      </c>
      <c r="BB16" s="167"/>
      <c r="BD16" s="169">
        <f>(AZ16+(AZ16*BB16))</f>
        <v>71999.71638819536</v>
      </c>
      <c r="BE16" s="170">
        <f t="shared" si="27"/>
        <v>71999.71638819536</v>
      </c>
      <c r="BF16" s="171">
        <f t="shared" si="28"/>
        <v>71999.71638819536</v>
      </c>
    </row>
    <row r="17" spans="1:58" x14ac:dyDescent="0.3">
      <c r="A17" s="36">
        <v>5150</v>
      </c>
      <c r="B17" s="60" t="s">
        <v>28</v>
      </c>
      <c r="C17" s="161">
        <f t="shared" si="15"/>
        <v>1054.5463260713439</v>
      </c>
      <c r="D17" s="30">
        <f>'[1]TTM Orignal - With Levers'!C17</f>
        <v>1054.5463260713439</v>
      </c>
      <c r="E17" s="164">
        <v>0</v>
      </c>
      <c r="F17" s="143"/>
      <c r="G17" s="161">
        <f t="shared" si="16"/>
        <v>943.80243289457269</v>
      </c>
      <c r="H17" s="30">
        <f>'[1]TTM Orignal - With Levers'!D17</f>
        <v>943.80243289457269</v>
      </c>
      <c r="I17" s="164">
        <v>0</v>
      </c>
      <c r="J17" s="143"/>
      <c r="K17" s="161">
        <f t="shared" si="17"/>
        <v>814.87670650967482</v>
      </c>
      <c r="L17" s="30">
        <f>'[1]TTM Orignal - With Levers'!E17</f>
        <v>814.87670650967482</v>
      </c>
      <c r="M17" s="164">
        <v>0</v>
      </c>
      <c r="N17" s="143"/>
      <c r="O17" s="161">
        <f t="shared" si="18"/>
        <v>714.87662386497857</v>
      </c>
      <c r="P17" s="30">
        <f>'[1]TTM Orignal - With Levers'!F17</f>
        <v>714.87662386497857</v>
      </c>
      <c r="Q17" s="164">
        <v>0</v>
      </c>
      <c r="R17" s="143"/>
      <c r="S17" s="161">
        <f t="shared" si="19"/>
        <v>561.15748855990796</v>
      </c>
      <c r="T17" s="30">
        <f>'[1]TTM Orignal - With Levers'!G17</f>
        <v>561.15748855990796</v>
      </c>
      <c r="U17" s="164">
        <v>0</v>
      </c>
      <c r="V17" s="143"/>
      <c r="W17" s="161">
        <f t="shared" si="20"/>
        <v>649.58731370852365</v>
      </c>
      <c r="X17" s="30">
        <f>'[1]TTM Orignal - With Levers'!H17</f>
        <v>649.58731370852365</v>
      </c>
      <c r="Y17" s="164">
        <v>0</v>
      </c>
      <c r="Z17" s="143"/>
      <c r="AA17" s="161">
        <f t="shared" si="21"/>
        <v>631.40548050039718</v>
      </c>
      <c r="AB17" s="30">
        <f>'[1]TTM Orignal - With Levers'!I17</f>
        <v>631.40548050039718</v>
      </c>
      <c r="AC17" s="164">
        <v>0</v>
      </c>
      <c r="AD17" s="143"/>
      <c r="AE17" s="177">
        <f t="shared" si="22"/>
        <v>856.71145182764621</v>
      </c>
      <c r="AF17" s="149">
        <f>'[1]TTM Orignal - With Levers'!J17</f>
        <v>732.23201010909929</v>
      </c>
      <c r="AG17" s="178">
        <v>0.17</v>
      </c>
      <c r="AH17" s="144"/>
      <c r="AI17" s="177">
        <f t="shared" si="23"/>
        <v>2540.1591240984499</v>
      </c>
      <c r="AJ17" s="149">
        <f>'[1]TTM Orignal - With Levers'!K17</f>
        <v>762.81054777731231</v>
      </c>
      <c r="AK17" s="178">
        <v>2.33</v>
      </c>
      <c r="AL17" s="144"/>
      <c r="AM17" s="177">
        <f t="shared" si="24"/>
        <v>3709.6229005147939</v>
      </c>
      <c r="AN17" s="149">
        <f>'[1]TTM Orignal - With Levers'!L17</f>
        <v>1117.3562953357814</v>
      </c>
      <c r="AO17" s="178">
        <v>2.3199999999999998</v>
      </c>
      <c r="AP17" s="144"/>
      <c r="AQ17" s="177">
        <f t="shared" si="25"/>
        <v>3480.0028760354344</v>
      </c>
      <c r="AR17" s="149">
        <f>'[1]TTM Orignal - With Levers'!M17</f>
        <v>1054.5463260713439</v>
      </c>
      <c r="AS17" s="178">
        <v>2.2999999999999998</v>
      </c>
      <c r="AT17" s="144"/>
      <c r="AU17" s="177">
        <f t="shared" si="26"/>
        <v>3167.6200558843439</v>
      </c>
      <c r="AV17" s="30">
        <f>'[1]TTM Orignal - With Levers'!N17</f>
        <v>962.80244859706499</v>
      </c>
      <c r="AW17" s="163">
        <v>2.29</v>
      </c>
      <c r="AX17" s="143"/>
      <c r="AY17" s="62"/>
      <c r="AZ17" s="165">
        <f>SUM(C17,G17,K17,O17,S17,W17,AA17,AE17,AI17,AM17,AQ17,AU17)</f>
        <v>19124.368780470068</v>
      </c>
      <c r="BA17" s="172">
        <f>'[1]TTM Original - Good'!P17</f>
        <v>10000.000000000002</v>
      </c>
      <c r="BB17" s="167"/>
      <c r="BD17" s="169">
        <f>(AZ17+(AZ17*BB17))</f>
        <v>19124.368780470068</v>
      </c>
      <c r="BE17" s="170">
        <f t="shared" si="27"/>
        <v>19124.368780470068</v>
      </c>
      <c r="BF17" s="171">
        <f t="shared" si="28"/>
        <v>19124.368780470068</v>
      </c>
    </row>
    <row r="18" spans="1:58" x14ac:dyDescent="0.3">
      <c r="A18" s="64"/>
      <c r="B18" s="65" t="s">
        <v>29</v>
      </c>
      <c r="C18" s="39">
        <f t="shared" ref="C18:AY18" si="29">SUM(C13:C17)</f>
        <v>57432.969756999795</v>
      </c>
      <c r="D18" s="39"/>
      <c r="E18" s="39"/>
      <c r="F18" s="39"/>
      <c r="G18" s="39">
        <f t="shared" si="29"/>
        <v>51970.537196311736</v>
      </c>
      <c r="H18" s="39"/>
      <c r="I18" s="39"/>
      <c r="J18" s="39"/>
      <c r="K18" s="39">
        <f t="shared" si="29"/>
        <v>44412.794812227126</v>
      </c>
      <c r="L18" s="39"/>
      <c r="M18" s="39"/>
      <c r="N18" s="39"/>
      <c r="O18" s="39">
        <f t="shared" si="29"/>
        <v>39337.090783546104</v>
      </c>
      <c r="P18" s="39"/>
      <c r="Q18" s="39"/>
      <c r="R18" s="39"/>
      <c r="S18" s="39">
        <f t="shared" si="29"/>
        <v>30721.689026189273</v>
      </c>
      <c r="T18" s="39"/>
      <c r="U18" s="39"/>
      <c r="V18" s="39"/>
      <c r="W18" s="39">
        <f t="shared" si="29"/>
        <v>35562.95666360054</v>
      </c>
      <c r="X18" s="39"/>
      <c r="Y18" s="39"/>
      <c r="Z18" s="39"/>
      <c r="AA18" s="39">
        <f t="shared" si="29"/>
        <v>34567.555840955247</v>
      </c>
      <c r="AB18" s="39"/>
      <c r="AC18" s="39"/>
      <c r="AD18" s="39"/>
      <c r="AE18" s="39">
        <f t="shared" si="29"/>
        <v>44460.745609707119</v>
      </c>
      <c r="AF18" s="39"/>
      <c r="AG18" s="39"/>
      <c r="AH18" s="39"/>
      <c r="AI18" s="39">
        <f t="shared" si="29"/>
        <v>52270.77541634332</v>
      </c>
      <c r="AJ18" s="39"/>
      <c r="AK18" s="39"/>
      <c r="AL18" s="39"/>
      <c r="AM18" s="39">
        <f t="shared" si="29"/>
        <v>75246.333968871055</v>
      </c>
      <c r="AN18" s="39"/>
      <c r="AO18" s="39"/>
      <c r="AP18" s="39"/>
      <c r="AQ18" s="39">
        <f t="shared" si="29"/>
        <v>69503.040839703172</v>
      </c>
      <c r="AR18" s="39"/>
      <c r="AS18" s="39"/>
      <c r="AT18" s="39"/>
      <c r="AU18" s="39">
        <f t="shared" si="29"/>
        <v>66119.254654342687</v>
      </c>
      <c r="AV18" s="39"/>
      <c r="AW18" s="39"/>
      <c r="AX18" s="39"/>
      <c r="AY18" s="173">
        <f t="shared" si="29"/>
        <v>686970</v>
      </c>
      <c r="AZ18" s="173">
        <f>SUM(AZ13:AZ17)</f>
        <v>601605.74456879718</v>
      </c>
      <c r="BA18" s="179">
        <f>SUM(BA13:BA17)</f>
        <v>547469.7163881954</v>
      </c>
      <c r="BD18" s="39">
        <f>SUM(BD13:BD17)</f>
        <v>601605.74456879718</v>
      </c>
      <c r="BE18" s="39">
        <f t="shared" ref="BE18:BF18" si="30">SUM(BE13:BE17)</f>
        <v>601605.74456879718</v>
      </c>
      <c r="BF18" s="39">
        <f t="shared" si="30"/>
        <v>601605.74456879718</v>
      </c>
    </row>
    <row r="19" spans="1:58" x14ac:dyDescent="0.3">
      <c r="A19" s="49"/>
      <c r="B19" s="66" t="s">
        <v>30</v>
      </c>
      <c r="C19" s="67">
        <f>SUM(C5-C18)</f>
        <v>25507.030243000205</v>
      </c>
      <c r="D19" s="67"/>
      <c r="E19" s="67"/>
      <c r="F19" s="67"/>
      <c r="G19" s="67">
        <f>SUM(G5-G18)</f>
        <v>22259.462803688264</v>
      </c>
      <c r="H19" s="67"/>
      <c r="I19" s="67"/>
      <c r="J19" s="67"/>
      <c r="K19" s="67">
        <f>SUM(K5-K18)</f>
        <v>19677.205187772874</v>
      </c>
      <c r="L19" s="67"/>
      <c r="M19" s="67"/>
      <c r="N19" s="67"/>
      <c r="O19" s="67">
        <f>SUM(O5-O18)</f>
        <v>20261.409216453903</v>
      </c>
      <c r="P19" s="67"/>
      <c r="Q19" s="67"/>
      <c r="R19" s="67"/>
      <c r="S19" s="67">
        <f>SUM(S5-S18)</f>
        <v>16061.410973810725</v>
      </c>
      <c r="T19" s="67"/>
      <c r="U19" s="67"/>
      <c r="V19" s="67"/>
      <c r="W19" s="67">
        <f>SUM(W5-W18)</f>
        <v>18592.443336399461</v>
      </c>
      <c r="X19" s="67"/>
      <c r="Y19" s="67"/>
      <c r="Z19" s="67"/>
      <c r="AA19" s="67">
        <f>SUM(AA5-AA18)</f>
        <v>18072.044159044752</v>
      </c>
      <c r="AB19" s="67"/>
      <c r="AC19" s="67"/>
      <c r="AD19" s="67"/>
      <c r="AE19" s="67">
        <f>SUM(AE5-AE18)</f>
        <v>23299.648390292881</v>
      </c>
      <c r="AF19" s="67"/>
      <c r="AG19" s="67"/>
      <c r="AH19" s="67"/>
      <c r="AI19" s="67">
        <f>SUM(AI5-AI18)</f>
        <v>27858.54658365668</v>
      </c>
      <c r="AJ19" s="67"/>
      <c r="AK19" s="67"/>
      <c r="AL19" s="67"/>
      <c r="AM19" s="67">
        <f>SUM(AM5-AM18)</f>
        <v>40263.138031128939</v>
      </c>
      <c r="AN19" s="67"/>
      <c r="AO19" s="67"/>
      <c r="AP19" s="67"/>
      <c r="AQ19" s="67">
        <f>SUM(AQ5-AQ18)</f>
        <v>33359.147160296838</v>
      </c>
      <c r="AR19" s="67"/>
      <c r="AS19" s="67"/>
      <c r="AT19" s="67"/>
      <c r="AU19" s="67">
        <f>SUM(AU5-AU18)</f>
        <v>31375.845970657319</v>
      </c>
      <c r="AV19" s="67"/>
      <c r="AW19" s="67"/>
      <c r="AX19" s="67"/>
      <c r="AY19" s="180">
        <f>SUM(AY5-AY18)</f>
        <v>-686970</v>
      </c>
      <c r="AZ19" s="180">
        <f>SUM(AZ5-AZ18)</f>
        <v>296587.33205620269</v>
      </c>
      <c r="BA19" s="181">
        <f>SUM(BA5-BA18)</f>
        <v>239029.63361180457</v>
      </c>
      <c r="BB19" s="48"/>
      <c r="BD19" s="67">
        <f>SUM(BD5-BD18)</f>
        <v>296587.33205620269</v>
      </c>
      <c r="BE19" s="67">
        <f>SUM(BE5-BE18)</f>
        <v>296587.33205620269</v>
      </c>
      <c r="BF19" s="67">
        <f>SUM(BF5-BF18)</f>
        <v>296587.33205620269</v>
      </c>
    </row>
    <row r="20" spans="1:58" ht="15" thickBot="1" x14ac:dyDescent="0.35">
      <c r="A20" s="28"/>
      <c r="B20" s="69" t="s">
        <v>31</v>
      </c>
      <c r="C20" s="70">
        <f>(C5-C18)/C5</f>
        <v>0.30753593251748501</v>
      </c>
      <c r="D20" s="70"/>
      <c r="E20" s="70"/>
      <c r="F20" s="70"/>
      <c r="G20" s="70">
        <f>(G5-G18)/G5</f>
        <v>0.29987151830376213</v>
      </c>
      <c r="H20" s="70"/>
      <c r="I20" s="70"/>
      <c r="J20" s="70"/>
      <c r="K20" s="70">
        <f>(K5-K18)/K5</f>
        <v>0.30702457774649516</v>
      </c>
      <c r="L20" s="70"/>
      <c r="M20" s="70"/>
      <c r="N20" s="70"/>
      <c r="O20" s="70">
        <f>(O5-O18)/O5</f>
        <v>0.33996508664570252</v>
      </c>
      <c r="P20" s="70"/>
      <c r="Q20" s="70"/>
      <c r="R20" s="70"/>
      <c r="S20" s="70">
        <f>(S5-S18)/S5</f>
        <v>0.3433165175845706</v>
      </c>
      <c r="T20" s="70"/>
      <c r="U20" s="70"/>
      <c r="V20" s="70"/>
      <c r="W20" s="70">
        <f>(W5-W18)/W5</f>
        <v>0.34331651758457071</v>
      </c>
      <c r="X20" s="70"/>
      <c r="Y20" s="70"/>
      <c r="Z20" s="70"/>
      <c r="AA20" s="70">
        <f>(AA5-AA18)/AA5</f>
        <v>0.34331651758457038</v>
      </c>
      <c r="AB20" s="70"/>
      <c r="AC20" s="70"/>
      <c r="AD20" s="70"/>
      <c r="AE20" s="70">
        <f>(AE5-AE18)/AE5</f>
        <v>0.34385349634024975</v>
      </c>
      <c r="AF20" s="70"/>
      <c r="AG20" s="70"/>
      <c r="AH20" s="70"/>
      <c r="AI20" s="70">
        <f>(AI5-AI18)/AI5</f>
        <v>0.34766981534745395</v>
      </c>
      <c r="AJ20" s="70"/>
      <c r="AK20" s="70"/>
      <c r="AL20" s="70"/>
      <c r="AM20" s="70">
        <f>(AM5-AM18)/AM5</f>
        <v>0.34857001191321296</v>
      </c>
      <c r="AN20" s="70"/>
      <c r="AO20" s="70"/>
      <c r="AP20" s="70"/>
      <c r="AQ20" s="70">
        <f>(AQ5-AQ18)/AQ5</f>
        <v>0.32430913447317333</v>
      </c>
      <c r="AR20" s="70"/>
      <c r="AS20" s="70"/>
      <c r="AT20" s="70"/>
      <c r="AU20" s="70">
        <f>(AU5-AU18)/AU5</f>
        <v>0.32181971985792096</v>
      </c>
      <c r="AV20" s="70"/>
      <c r="AW20" s="70"/>
      <c r="AX20" s="70"/>
      <c r="AY20" s="182" t="e">
        <f>(AY5-AY18)/AY5</f>
        <v>#DIV/0!</v>
      </c>
      <c r="AZ20" s="183">
        <f>(AZ5-AZ18)/AZ5</f>
        <v>0.33020442906400782</v>
      </c>
      <c r="BA20" s="184">
        <f>(BA5-BA18)/BA5</f>
        <v>0.30391586923982145</v>
      </c>
      <c r="BB20" s="23"/>
      <c r="BD20" s="70">
        <f>(BD5-BD18)/BD5</f>
        <v>0.33020442906400782</v>
      </c>
      <c r="BE20" s="70">
        <f>(BE5-BE18)/BE5</f>
        <v>0.33020442906400782</v>
      </c>
      <c r="BF20" s="70">
        <f>(BF5-BF18)/BF5</f>
        <v>0.33020442906400782</v>
      </c>
    </row>
    <row r="21" spans="1:58" x14ac:dyDescent="0.3">
      <c r="A21" s="28"/>
      <c r="B21" s="72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23"/>
    </row>
    <row r="22" spans="1:58" ht="15" thickBot="1" x14ac:dyDescent="0.35">
      <c r="A22" s="28"/>
      <c r="B22" s="54" t="s">
        <v>32</v>
      </c>
      <c r="C22" s="55"/>
      <c r="D22" s="55"/>
      <c r="E22" s="55"/>
      <c r="F22" s="55"/>
      <c r="G22" s="56"/>
      <c r="H22" s="55"/>
      <c r="I22" s="55"/>
      <c r="J22" s="55"/>
      <c r="K22" s="56"/>
      <c r="L22" s="56"/>
      <c r="M22" s="55"/>
      <c r="N22" s="55"/>
      <c r="O22" s="56"/>
      <c r="P22" s="56"/>
      <c r="Q22" s="55"/>
      <c r="R22" s="55"/>
      <c r="S22" s="56"/>
      <c r="T22" s="56"/>
      <c r="U22" s="55"/>
      <c r="V22" s="55"/>
      <c r="W22" s="57"/>
      <c r="X22" s="57"/>
      <c r="Y22" s="55"/>
      <c r="Z22" s="55"/>
      <c r="AA22" s="57"/>
      <c r="AB22" s="57"/>
      <c r="AC22" s="55"/>
      <c r="AD22" s="55"/>
      <c r="AE22" s="57"/>
      <c r="AF22" s="57"/>
      <c r="AG22" s="55"/>
      <c r="AH22" s="55"/>
      <c r="AI22" s="57"/>
      <c r="AJ22" s="57"/>
      <c r="AK22" s="55"/>
      <c r="AL22" s="55"/>
      <c r="AM22" s="57"/>
      <c r="AN22" s="57"/>
      <c r="AO22" s="55"/>
      <c r="AP22" s="55"/>
      <c r="AQ22" s="57"/>
      <c r="AR22" s="57"/>
      <c r="AS22" s="55"/>
      <c r="AT22" s="55"/>
      <c r="AU22" s="57"/>
      <c r="AV22" s="57"/>
      <c r="AW22" s="55"/>
      <c r="AX22" s="55"/>
      <c r="AY22" s="58"/>
      <c r="AZ22" s="59"/>
      <c r="BA22" s="59"/>
      <c r="BB22" s="176"/>
    </row>
    <row r="23" spans="1:58" x14ac:dyDescent="0.3">
      <c r="A23" s="28">
        <v>5210</v>
      </c>
      <c r="B23" s="60" t="s">
        <v>33</v>
      </c>
      <c r="C23" s="161">
        <f t="shared" ref="C23:C24" si="31">D23+(D23*E23)</f>
        <v>10018.1900976778</v>
      </c>
      <c r="D23" s="30">
        <f>'[1]TTM Orignal - With Levers'!C23</f>
        <v>10018.1900976778</v>
      </c>
      <c r="E23" s="185">
        <v>0</v>
      </c>
      <c r="F23" s="186"/>
      <c r="G23" s="161">
        <f t="shared" ref="G23:G24" si="32">H23+(H23*I23)</f>
        <v>6966.1231124984397</v>
      </c>
      <c r="H23" s="30">
        <f>'[1]TTM Orignal - With Levers'!D23</f>
        <v>6966.1231124984397</v>
      </c>
      <c r="I23" s="185">
        <v>0</v>
      </c>
      <c r="J23" s="186"/>
      <c r="K23" s="161">
        <f t="shared" ref="K23:K24" si="33">L23+(L23*M23)</f>
        <v>6241.3287118419103</v>
      </c>
      <c r="L23" s="30">
        <f>'[1]TTM Orignal - With Levers'!E23</f>
        <v>6241.3287118419103</v>
      </c>
      <c r="M23" s="185">
        <v>0</v>
      </c>
      <c r="N23" s="186"/>
      <c r="O23" s="74">
        <v>6291.3279267172902</v>
      </c>
      <c r="P23" s="30">
        <f>'[1]TTM Orignal - With Levers'!F23</f>
        <v>6291.3279267172902</v>
      </c>
      <c r="Q23" s="185">
        <v>0</v>
      </c>
      <c r="R23" s="186"/>
      <c r="S23" s="161">
        <f t="shared" ref="S23:S24" si="34">T23+(T23*U23)</f>
        <v>4130.9961413191204</v>
      </c>
      <c r="T23" s="30">
        <f>'[1]TTM Orignal - With Levers'!G23</f>
        <v>4130.9961413191204</v>
      </c>
      <c r="U23" s="185">
        <v>0</v>
      </c>
      <c r="V23" s="186"/>
      <c r="W23" s="161">
        <f t="shared" ref="W23:W24" si="35">X23+(X23*Y23)</f>
        <v>5371.0794802309701</v>
      </c>
      <c r="X23" s="30">
        <f>'[1]TTM Orignal - With Levers'!H23</f>
        <v>5371.0794802309701</v>
      </c>
      <c r="Y23" s="164">
        <v>0</v>
      </c>
      <c r="Z23" s="186"/>
      <c r="AA23" s="161">
        <f t="shared" ref="AA23:AA24" si="36">AB23+(AB23*AC23)</f>
        <v>5998.3520647537698</v>
      </c>
      <c r="AB23" s="30">
        <f>'[1]TTM Orignal - With Levers'!I23</f>
        <v>5998.3520647537698</v>
      </c>
      <c r="AC23" s="162">
        <v>0</v>
      </c>
      <c r="AD23" s="186"/>
      <c r="AE23" s="161">
        <f t="shared" ref="AE23:AE24" si="37">AF23+(AF23*AG23)</f>
        <v>5055.3281779571689</v>
      </c>
      <c r="AF23" s="30">
        <f>'[1]TTM Orignal - With Levers'!J23</f>
        <v>4956.2040960364402</v>
      </c>
      <c r="AG23" s="187">
        <v>0.02</v>
      </c>
      <c r="AH23" s="186"/>
      <c r="AI23" s="161">
        <f t="shared" ref="AI23:AI24" si="38">AJ23+(AJ23*AK23)</f>
        <v>7464.1012100010048</v>
      </c>
      <c r="AJ23" s="30">
        <f>'[1]TTM Orignal - With Levers'!K23</f>
        <v>7246.7002038844703</v>
      </c>
      <c r="AK23" s="187">
        <v>0.03</v>
      </c>
      <c r="AL23" s="186"/>
      <c r="AM23" s="161">
        <f t="shared" ref="AM23:AM24" si="39">AN23+(AN23*AO23)</f>
        <v>9903.3313498605967</v>
      </c>
      <c r="AN23" s="30">
        <f>'[1]TTM Orignal - With Levers'!L23</f>
        <v>9614.8848056899005</v>
      </c>
      <c r="AO23" s="187">
        <v>0.03</v>
      </c>
      <c r="AP23" s="186"/>
      <c r="AQ23" s="161">
        <f t="shared" ref="AQ23:AQ24" si="40">AR23+(AR23*AS23)</f>
        <v>9378.9177015849109</v>
      </c>
      <c r="AR23" s="30">
        <f>'[1]TTM Orignal - With Levers'!M23</f>
        <v>9018.1900976777997</v>
      </c>
      <c r="AS23" s="187">
        <v>0.04</v>
      </c>
      <c r="AT23" s="186"/>
      <c r="AU23" s="161">
        <f t="shared" ref="AU23:AU24" si="41">AV23+(AV23*AW23)</f>
        <v>9603.954424755706</v>
      </c>
      <c r="AV23" s="30">
        <f>'[1]TTM Orignal - With Levers'!N23</f>
        <v>9146.6232616721009</v>
      </c>
      <c r="AW23" s="187">
        <v>0.05</v>
      </c>
      <c r="AX23" s="186"/>
      <c r="AY23" s="75">
        <f>SUM(C23:AU23)</f>
        <v>162276.52713752657</v>
      </c>
      <c r="AZ23" s="165">
        <f>SUM(C23,G23,K23,O23,S23,W23,AA23,AE23,AI23,AM23,AQ23,AU23)</f>
        <v>86423.030399198688</v>
      </c>
      <c r="BA23" s="166">
        <f>'[1]TTM Orignal - With Levers'!V23</f>
        <v>85000.000000000015</v>
      </c>
      <c r="BB23" s="188"/>
      <c r="BD23" s="169">
        <f>(AZ23+(AZ23*BB23))</f>
        <v>86423.030399198688</v>
      </c>
      <c r="BE23" s="170">
        <f t="shared" ref="BE23:BE24" si="42">AZ23</f>
        <v>86423.030399198688</v>
      </c>
      <c r="BF23" s="171">
        <f t="shared" ref="BF23:BF24" si="43">BD23</f>
        <v>86423.030399198688</v>
      </c>
    </row>
    <row r="24" spans="1:58" x14ac:dyDescent="0.3">
      <c r="A24" s="28">
        <v>5220</v>
      </c>
      <c r="B24" s="60" t="s">
        <v>26</v>
      </c>
      <c r="C24" s="161">
        <f t="shared" si="31"/>
        <v>1101.81900976778</v>
      </c>
      <c r="D24" s="30">
        <f>'[1]TTM Orignal - With Levers'!C24</f>
        <v>1101.81900976778</v>
      </c>
      <c r="E24" s="185">
        <v>0</v>
      </c>
      <c r="F24" s="186"/>
      <c r="G24" s="161">
        <f t="shared" si="32"/>
        <v>796.61231124984397</v>
      </c>
      <c r="H24" s="30">
        <f>'[1]TTM Orignal - With Levers'!D24</f>
        <v>796.61231124984397</v>
      </c>
      <c r="I24" s="185">
        <v>0</v>
      </c>
      <c r="J24" s="186"/>
      <c r="K24" s="161">
        <f t="shared" si="33"/>
        <v>724.13287118419112</v>
      </c>
      <c r="L24" s="30">
        <f>'[1]TTM Orignal - With Levers'!E24</f>
        <v>724.13287118419112</v>
      </c>
      <c r="M24" s="185">
        <v>0</v>
      </c>
      <c r="N24" s="186"/>
      <c r="O24" s="74">
        <v>729.13279267172902</v>
      </c>
      <c r="P24" s="30">
        <f>'[1]TTM Orignal - With Levers'!F24</f>
        <v>729.13279267172902</v>
      </c>
      <c r="Q24" s="185">
        <v>0</v>
      </c>
      <c r="R24" s="186"/>
      <c r="S24" s="161">
        <f t="shared" si="34"/>
        <v>513.09961413191206</v>
      </c>
      <c r="T24" s="30">
        <f>'[1]TTM Orignal - With Levers'!G24</f>
        <v>513.09961413191206</v>
      </c>
      <c r="U24" s="185">
        <v>0</v>
      </c>
      <c r="V24" s="186"/>
      <c r="W24" s="161">
        <f t="shared" si="35"/>
        <v>637.10794802309704</v>
      </c>
      <c r="X24" s="30">
        <f>'[1]TTM Orignal - With Levers'!H24</f>
        <v>637.10794802309704</v>
      </c>
      <c r="Y24" s="164">
        <v>0</v>
      </c>
      <c r="Z24" s="186"/>
      <c r="AA24" s="161">
        <f t="shared" si="36"/>
        <v>699.83520647537705</v>
      </c>
      <c r="AB24" s="30">
        <f>'[1]TTM Orignal - With Levers'!I24</f>
        <v>699.83520647537705</v>
      </c>
      <c r="AC24" s="162">
        <v>0</v>
      </c>
      <c r="AD24" s="186"/>
      <c r="AE24" s="161">
        <f t="shared" si="37"/>
        <v>607.53281779571694</v>
      </c>
      <c r="AF24" s="30">
        <f>'[1]TTM Orignal - With Levers'!J24</f>
        <v>595.62040960364402</v>
      </c>
      <c r="AG24" s="187">
        <v>0.02</v>
      </c>
      <c r="AH24" s="186"/>
      <c r="AI24" s="161">
        <f t="shared" si="38"/>
        <v>849.41012100010039</v>
      </c>
      <c r="AJ24" s="30">
        <f>'[1]TTM Orignal - With Levers'!K24</f>
        <v>824.67002038844703</v>
      </c>
      <c r="AK24" s="187">
        <v>0.03</v>
      </c>
      <c r="AL24" s="186"/>
      <c r="AM24" s="161">
        <f t="shared" si="39"/>
        <v>990.3331349860598</v>
      </c>
      <c r="AN24" s="30">
        <f>'[1]TTM Orignal - With Levers'!L24</f>
        <v>961.4884805689901</v>
      </c>
      <c r="AO24" s="187">
        <v>0.03</v>
      </c>
      <c r="AP24" s="186"/>
      <c r="AQ24" s="161">
        <f t="shared" si="40"/>
        <v>937.89177015849123</v>
      </c>
      <c r="AR24" s="30">
        <f>'[1]TTM Orignal - With Levers'!M24</f>
        <v>901.81900976778002</v>
      </c>
      <c r="AS24" s="187">
        <v>0.04</v>
      </c>
      <c r="AT24" s="186"/>
      <c r="AU24" s="161">
        <f t="shared" si="41"/>
        <v>1065.3954424755707</v>
      </c>
      <c r="AV24" s="30">
        <f>'[1]TTM Orignal - With Levers'!N24</f>
        <v>1014.6623261672102</v>
      </c>
      <c r="AW24" s="187">
        <v>0.05</v>
      </c>
      <c r="AX24" s="186"/>
      <c r="AY24" s="75"/>
      <c r="AZ24" s="165">
        <f>SUM(C24,G24,K24,O24,S24,W24,AA24,AE24,AI24,AM24,AQ24,AU24)</f>
        <v>9652.3030399198688</v>
      </c>
      <c r="BA24" s="172">
        <f>'[1]TTM Orignal - With Levers'!V24</f>
        <v>9500.0000000000018</v>
      </c>
      <c r="BB24" s="188"/>
      <c r="BD24" s="169">
        <f>(AZ24+(AZ24*BB24))</f>
        <v>9652.3030399198688</v>
      </c>
      <c r="BE24" s="170">
        <f t="shared" si="42"/>
        <v>9652.3030399198688</v>
      </c>
      <c r="BF24" s="171">
        <f t="shared" si="43"/>
        <v>9652.3030399198688</v>
      </c>
    </row>
    <row r="25" spans="1:58" x14ac:dyDescent="0.3">
      <c r="A25" s="28"/>
      <c r="B25" s="54" t="s">
        <v>34</v>
      </c>
      <c r="C25" s="76">
        <f t="shared" ref="C25:AY25" si="44">SUM(C23:C24)</f>
        <v>11120.00910744558</v>
      </c>
      <c r="D25" s="76"/>
      <c r="E25" s="76"/>
      <c r="F25" s="76"/>
      <c r="G25" s="76">
        <f t="shared" si="44"/>
        <v>7762.7354237482832</v>
      </c>
      <c r="H25" s="76"/>
      <c r="I25" s="76"/>
      <c r="J25" s="76"/>
      <c r="K25" s="76">
        <f t="shared" si="44"/>
        <v>6965.4615830261009</v>
      </c>
      <c r="L25" s="76"/>
      <c r="M25" s="76"/>
      <c r="N25" s="76"/>
      <c r="O25" s="76">
        <f t="shared" si="44"/>
        <v>7020.4607193890188</v>
      </c>
      <c r="P25" s="76"/>
      <c r="Q25" s="76"/>
      <c r="R25" s="76"/>
      <c r="S25" s="76">
        <f t="shared" si="44"/>
        <v>4644.0957554510323</v>
      </c>
      <c r="T25" s="76"/>
      <c r="U25" s="76"/>
      <c r="V25" s="76"/>
      <c r="W25" s="76">
        <f t="shared" si="44"/>
        <v>6008.1874282540675</v>
      </c>
      <c r="X25" s="76"/>
      <c r="Y25" s="76"/>
      <c r="Z25" s="76"/>
      <c r="AA25" s="76">
        <f t="shared" si="44"/>
        <v>6698.187271229147</v>
      </c>
      <c r="AB25" s="76"/>
      <c r="AC25" s="76"/>
      <c r="AD25" s="76"/>
      <c r="AE25" s="76">
        <f t="shared" si="44"/>
        <v>5662.8609957528861</v>
      </c>
      <c r="AF25" s="76"/>
      <c r="AG25" s="76"/>
      <c r="AH25" s="76"/>
      <c r="AI25" s="76">
        <f t="shared" si="44"/>
        <v>8313.5113310011056</v>
      </c>
      <c r="AJ25" s="76"/>
      <c r="AK25" s="76"/>
      <c r="AL25" s="76"/>
      <c r="AM25" s="76">
        <f t="shared" si="44"/>
        <v>10893.664484846657</v>
      </c>
      <c r="AN25" s="76"/>
      <c r="AO25" s="76"/>
      <c r="AP25" s="76"/>
      <c r="AQ25" s="76">
        <f t="shared" si="44"/>
        <v>10316.809471743401</v>
      </c>
      <c r="AR25" s="76"/>
      <c r="AS25" s="76"/>
      <c r="AT25" s="76"/>
      <c r="AU25" s="76">
        <f t="shared" si="44"/>
        <v>10669.349867231276</v>
      </c>
      <c r="AV25" s="76"/>
      <c r="AW25" s="76"/>
      <c r="AX25" s="76"/>
      <c r="AY25" s="89">
        <f t="shared" si="44"/>
        <v>162276.52713752657</v>
      </c>
      <c r="AZ25" s="173">
        <f>SUM(AZ23:AZ24)</f>
        <v>96075.333439118549</v>
      </c>
      <c r="BA25" s="179">
        <f>SUM(BA23:BA24)</f>
        <v>94500.000000000015</v>
      </c>
      <c r="BB25" s="23"/>
      <c r="BD25" s="76">
        <f>SUM(BD23:BD24)</f>
        <v>96075.333439118549</v>
      </c>
      <c r="BE25" s="76">
        <f t="shared" ref="BE25:BF25" si="45">SUM(BE23:BE24)</f>
        <v>96075.333439118549</v>
      </c>
      <c r="BF25" s="76">
        <f t="shared" si="45"/>
        <v>96075.333439118549</v>
      </c>
    </row>
    <row r="26" spans="1:58" x14ac:dyDescent="0.3">
      <c r="A26" s="28"/>
      <c r="B26" s="78" t="s">
        <v>30</v>
      </c>
      <c r="C26" s="79">
        <f t="shared" ref="C26:AZ26" si="46">SUM(C6-C25)</f>
        <v>4191.9908925544205</v>
      </c>
      <c r="D26" s="79"/>
      <c r="E26" s="79"/>
      <c r="F26" s="79"/>
      <c r="G26" s="67">
        <f t="shared" si="46"/>
        <v>5941.2645762517168</v>
      </c>
      <c r="H26" s="79"/>
      <c r="I26" s="79"/>
      <c r="J26" s="79"/>
      <c r="K26" s="67">
        <f t="shared" si="46"/>
        <v>4866.5384169738991</v>
      </c>
      <c r="L26" s="67"/>
      <c r="M26" s="79"/>
      <c r="N26" s="79"/>
      <c r="O26" s="67">
        <f t="shared" si="46"/>
        <v>3670.9392806109809</v>
      </c>
      <c r="P26" s="67"/>
      <c r="Q26" s="79"/>
      <c r="R26" s="79"/>
      <c r="S26" s="67">
        <f t="shared" si="46"/>
        <v>3748.3442445489682</v>
      </c>
      <c r="T26" s="67"/>
      <c r="U26" s="79"/>
      <c r="V26" s="79"/>
      <c r="W26" s="67">
        <f t="shared" si="46"/>
        <v>3706.7725717459316</v>
      </c>
      <c r="X26" s="67"/>
      <c r="Y26" s="79"/>
      <c r="Z26" s="79"/>
      <c r="AA26" s="67">
        <f t="shared" si="46"/>
        <v>2744.8527287708539</v>
      </c>
      <c r="AB26" s="67"/>
      <c r="AC26" s="79"/>
      <c r="AD26" s="79"/>
      <c r="AE26" s="67">
        <f t="shared" si="46"/>
        <v>5507.1182042471137</v>
      </c>
      <c r="AF26" s="67"/>
      <c r="AG26" s="79"/>
      <c r="AH26" s="79"/>
      <c r="AI26" s="67">
        <f t="shared" si="46"/>
        <v>3437.0170689988954</v>
      </c>
      <c r="AJ26" s="67"/>
      <c r="AK26" s="79"/>
      <c r="AL26" s="79"/>
      <c r="AM26" s="67">
        <f t="shared" si="46"/>
        <v>6318.3771151533438</v>
      </c>
      <c r="AN26" s="67"/>
      <c r="AO26" s="79"/>
      <c r="AP26" s="79"/>
      <c r="AQ26" s="67">
        <f t="shared" si="46"/>
        <v>6085.4049282565993</v>
      </c>
      <c r="AR26" s="67"/>
      <c r="AS26" s="79"/>
      <c r="AT26" s="79"/>
      <c r="AU26" s="67">
        <f t="shared" si="46"/>
        <v>4449.8903527687271</v>
      </c>
      <c r="AV26" s="67"/>
      <c r="AW26" s="79"/>
      <c r="AX26" s="79"/>
      <c r="AY26" s="180">
        <f t="shared" si="46"/>
        <v>-162276.52713752657</v>
      </c>
      <c r="AZ26" s="180">
        <f t="shared" si="46"/>
        <v>54668.51038088146</v>
      </c>
      <c r="BA26" s="181">
        <f>SUM(BA6-BA25)</f>
        <v>50699.87999999999</v>
      </c>
      <c r="BB26" s="63"/>
      <c r="BD26" s="67">
        <f t="shared" ref="BD26:BF26" si="47">SUM(BD6-BD25)</f>
        <v>54668.51038088146</v>
      </c>
      <c r="BE26" s="67">
        <f t="shared" si="47"/>
        <v>54668.51038088146</v>
      </c>
      <c r="BF26" s="67">
        <f t="shared" si="47"/>
        <v>54668.51038088146</v>
      </c>
    </row>
    <row r="27" spans="1:58" ht="15" thickBot="1" x14ac:dyDescent="0.35">
      <c r="A27" s="28"/>
      <c r="B27" s="80" t="s">
        <v>31</v>
      </c>
      <c r="C27" s="70">
        <f t="shared" ref="C27:AY27" si="48">SUM(C6-C25)/C6</f>
        <v>0.27377161001530959</v>
      </c>
      <c r="D27" s="70"/>
      <c r="E27" s="70"/>
      <c r="F27" s="70"/>
      <c r="G27" s="70">
        <f t="shared" si="48"/>
        <v>0.43354236545911534</v>
      </c>
      <c r="H27" s="70"/>
      <c r="I27" s="70"/>
      <c r="J27" s="70"/>
      <c r="K27" s="70">
        <f t="shared" si="48"/>
        <v>0.41130311164417671</v>
      </c>
      <c r="L27" s="70"/>
      <c r="M27" s="70"/>
      <c r="N27" s="70"/>
      <c r="O27" s="70">
        <f t="shared" si="48"/>
        <v>0.34335440453177141</v>
      </c>
      <c r="P27" s="70"/>
      <c r="Q27" s="70"/>
      <c r="R27" s="70"/>
      <c r="S27" s="70">
        <f t="shared" si="48"/>
        <v>0.44663342776939341</v>
      </c>
      <c r="T27" s="70"/>
      <c r="U27" s="70"/>
      <c r="V27" s="70"/>
      <c r="W27" s="70">
        <f t="shared" si="48"/>
        <v>0.38155304517423971</v>
      </c>
      <c r="X27" s="70"/>
      <c r="Y27" s="70"/>
      <c r="Z27" s="70"/>
      <c r="AA27" s="70">
        <f t="shared" si="48"/>
        <v>0.29067469043558575</v>
      </c>
      <c r="AB27" s="70"/>
      <c r="AC27" s="70"/>
      <c r="AD27" s="70"/>
      <c r="AE27" s="70">
        <f t="shared" si="48"/>
        <v>0.49302851022740612</v>
      </c>
      <c r="AF27" s="70"/>
      <c r="AG27" s="70"/>
      <c r="AH27" s="70"/>
      <c r="AI27" s="70">
        <f t="shared" si="48"/>
        <v>0.29249893723918791</v>
      </c>
      <c r="AJ27" s="70"/>
      <c r="AK27" s="70"/>
      <c r="AL27" s="70"/>
      <c r="AM27" s="70">
        <f t="shared" si="48"/>
        <v>0.36709050919057407</v>
      </c>
      <c r="AN27" s="70"/>
      <c r="AO27" s="70"/>
      <c r="AP27" s="70"/>
      <c r="AQ27" s="70">
        <f t="shared" si="48"/>
        <v>0.37101118055477916</v>
      </c>
      <c r="AR27" s="70"/>
      <c r="AS27" s="70"/>
      <c r="AT27" s="70"/>
      <c r="AU27" s="70">
        <f t="shared" si="48"/>
        <v>0.29431970707643973</v>
      </c>
      <c r="AV27" s="70"/>
      <c r="AW27" s="70"/>
      <c r="AX27" s="70"/>
      <c r="AY27" s="182" t="e">
        <f t="shared" si="48"/>
        <v>#DIV/0!</v>
      </c>
      <c r="AZ27" s="183">
        <f>SUM(AZ6-AZ25)/AZ6</f>
        <v>0.36265832816469745</v>
      </c>
      <c r="BA27" s="184">
        <f>SUM(BA6-BA25)/BA6</f>
        <v>0.34917301584546756</v>
      </c>
      <c r="BB27" s="63"/>
      <c r="BD27" s="70">
        <f>SUM(BD6-BD25)/BD6</f>
        <v>0.36265832816469745</v>
      </c>
      <c r="BE27" s="70">
        <f t="shared" ref="BE27:BF27" si="49">SUM(BE6-BE25)/BE6</f>
        <v>0.36265832816469745</v>
      </c>
      <c r="BF27" s="70">
        <f t="shared" si="49"/>
        <v>0.36265832816469745</v>
      </c>
    </row>
    <row r="28" spans="1:58" x14ac:dyDescent="0.3">
      <c r="A28" s="28"/>
      <c r="B28" s="7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73"/>
      <c r="BA28" s="73"/>
      <c r="BB28" s="8"/>
    </row>
    <row r="29" spans="1:58" ht="15" thickBot="1" x14ac:dyDescent="0.35">
      <c r="A29" s="28"/>
      <c r="B29" s="82" t="s">
        <v>35</v>
      </c>
      <c r="C29" s="55"/>
      <c r="D29" s="55"/>
      <c r="E29" s="55"/>
      <c r="F29" s="55"/>
      <c r="G29" s="56"/>
      <c r="H29" s="55"/>
      <c r="I29" s="55"/>
      <c r="J29" s="55"/>
      <c r="K29" s="56"/>
      <c r="L29" s="56"/>
      <c r="M29" s="55"/>
      <c r="N29" s="55"/>
      <c r="O29" s="56"/>
      <c r="P29" s="56"/>
      <c r="Q29" s="55"/>
      <c r="R29" s="55"/>
      <c r="S29" s="56"/>
      <c r="T29" s="56"/>
      <c r="U29" s="55"/>
      <c r="V29" s="55"/>
      <c r="W29" s="57"/>
      <c r="X29" s="57"/>
      <c r="Y29" s="55"/>
      <c r="Z29" s="55"/>
      <c r="AA29" s="57"/>
      <c r="AB29" s="57"/>
      <c r="AC29" s="55"/>
      <c r="AD29" s="55"/>
      <c r="AE29" s="57"/>
      <c r="AF29" s="57"/>
      <c r="AG29" s="55"/>
      <c r="AH29" s="55"/>
      <c r="AI29" s="57"/>
      <c r="AJ29" s="57"/>
      <c r="AK29" s="55"/>
      <c r="AL29" s="55"/>
      <c r="AM29" s="57"/>
      <c r="AN29" s="57"/>
      <c r="AO29" s="55"/>
      <c r="AP29" s="55"/>
      <c r="AQ29" s="57"/>
      <c r="AR29" s="57"/>
      <c r="AS29" s="55"/>
      <c r="AT29" s="55"/>
      <c r="AU29" s="57"/>
      <c r="AV29" s="57"/>
      <c r="AW29" s="55"/>
      <c r="AX29" s="55"/>
      <c r="AY29" s="58"/>
      <c r="AZ29" s="59"/>
      <c r="BA29" s="59"/>
      <c r="BB29" s="176"/>
    </row>
    <row r="30" spans="1:58" x14ac:dyDescent="0.3">
      <c r="A30" s="28">
        <v>5310</v>
      </c>
      <c r="B30" s="83" t="s">
        <v>36</v>
      </c>
      <c r="C30" s="161">
        <f t="shared" ref="C30:C32" si="50">D30+(D30*E30)</f>
        <v>1898.1833869284187</v>
      </c>
      <c r="D30" s="30">
        <f>'[1]TTM Orignal - With Levers'!C30</f>
        <v>1898.1833869284187</v>
      </c>
      <c r="E30" s="189">
        <v>0</v>
      </c>
      <c r="F30" s="190"/>
      <c r="G30" s="161">
        <f t="shared" ref="G30:G32" si="51">H30+(H30*I30)</f>
        <v>1698.8443792102307</v>
      </c>
      <c r="H30" s="30">
        <f>'[1]TTM Orignal - With Levers'!D30</f>
        <v>1698.8443792102307</v>
      </c>
      <c r="I30" s="189">
        <v>0</v>
      </c>
      <c r="J30" s="190"/>
      <c r="K30" s="161">
        <f t="shared" ref="K30:K32" si="52">L30+(L30*M30)</f>
        <v>1466.7780717174146</v>
      </c>
      <c r="L30" s="30">
        <f>'[1]TTM Orignal - With Levers'!E30</f>
        <v>1466.7780717174146</v>
      </c>
      <c r="M30" s="189">
        <v>0</v>
      </c>
      <c r="N30" s="190"/>
      <c r="O30" s="85">
        <f>(O$7/$BA$7)*$BA30</f>
        <v>1286.777922956961</v>
      </c>
      <c r="P30" s="30">
        <f>'[1]TTM Orignal - With Levers'!F30</f>
        <v>1286.7779229569612</v>
      </c>
      <c r="Q30" s="189">
        <v>0</v>
      </c>
      <c r="R30" s="190"/>
      <c r="S30" s="161">
        <f t="shared" ref="S30:S32" si="53">T30+(T30*U30)</f>
        <v>1010.0834794078341</v>
      </c>
      <c r="T30" s="30">
        <f>'[1]TTM Orignal - With Levers'!G30</f>
        <v>1010.0834794078341</v>
      </c>
      <c r="U30" s="189">
        <v>0</v>
      </c>
      <c r="V30" s="190"/>
      <c r="W30" s="161">
        <f t="shared" ref="W30:W32" si="54">X30+(X30*Y30)</f>
        <v>1169.2571646753427</v>
      </c>
      <c r="X30" s="30">
        <f>'[1]TTM Orignal - With Levers'!H30</f>
        <v>1169.2571646753427</v>
      </c>
      <c r="Y30" s="189">
        <v>0</v>
      </c>
      <c r="Z30" s="190"/>
      <c r="AA30" s="161">
        <f t="shared" ref="AA30:AA32" si="55">AB30+(AB30*AC30)</f>
        <v>1136.5298649007148</v>
      </c>
      <c r="AB30" s="30">
        <f>'[1]TTM Orignal - With Levers'!I30</f>
        <v>1136.5298649007148</v>
      </c>
      <c r="AC30" s="189">
        <v>0</v>
      </c>
      <c r="AD30" s="190"/>
      <c r="AE30" s="161">
        <f t="shared" ref="AE30:AE32" si="56">AF30+(AF30*AG30)</f>
        <v>1318.0176181963786</v>
      </c>
      <c r="AF30" s="30">
        <f>'[1]TTM Orignal - With Levers'!J30</f>
        <v>1318.0176181963786</v>
      </c>
      <c r="AG30" s="189">
        <v>0</v>
      </c>
      <c r="AH30" s="190"/>
      <c r="AI30" s="161">
        <f t="shared" ref="AI30:AI32" si="57">AJ30+(AJ30*AK30)</f>
        <v>1373.0589859991619</v>
      </c>
      <c r="AJ30" s="30">
        <f>'[1]TTM Orignal - With Levers'!K30</f>
        <v>1373.0589859991619</v>
      </c>
      <c r="AK30" s="189">
        <v>0</v>
      </c>
      <c r="AL30" s="190"/>
      <c r="AM30" s="161">
        <f t="shared" ref="AM30:AM32" si="58">AN30+(AN30*AO30)</f>
        <v>2011.2413316044062</v>
      </c>
      <c r="AN30" s="30">
        <f>'[1]TTM Orignal - With Levers'!L30</f>
        <v>2011.2413316044062</v>
      </c>
      <c r="AO30" s="189">
        <v>0</v>
      </c>
      <c r="AP30" s="190"/>
      <c r="AQ30" s="161">
        <f t="shared" ref="AQ30:AQ32" si="59">AR30+(AR30*AS30)</f>
        <v>1898.1833869284187</v>
      </c>
      <c r="AR30" s="30">
        <f>'[1]TTM Orignal - With Levers'!M30</f>
        <v>1898.1833869284187</v>
      </c>
      <c r="AS30" s="189">
        <v>0</v>
      </c>
      <c r="AT30" s="190"/>
      <c r="AU30" s="161">
        <f t="shared" ref="AU30:AU32" si="60">AV30+(AV30*AW30)</f>
        <v>1733.0444074747168</v>
      </c>
      <c r="AV30" s="30">
        <f>'[1]TTM Orignal - With Levers'!N30</f>
        <v>1733.0444074747168</v>
      </c>
      <c r="AW30" s="189">
        <v>0</v>
      </c>
      <c r="AX30" s="190"/>
      <c r="AY30" s="62">
        <v>18000</v>
      </c>
      <c r="AZ30" s="165">
        <f>SUM(C30,G30,K30,O30,S30,W30,AA30,AE30,AI30,AM30,AQ30,AU30)</f>
        <v>17999.999999999996</v>
      </c>
      <c r="BA30" s="166">
        <f>'[1]TTM Orignal - With Levers'!V30</f>
        <v>17999.999999999996</v>
      </c>
      <c r="BB30" s="191"/>
      <c r="BD30" s="169">
        <f>(AZ30+(AZ30*BB30))</f>
        <v>17999.999999999996</v>
      </c>
      <c r="BE30" s="170">
        <f t="shared" ref="BE30:BE32" si="61">AZ30</f>
        <v>17999.999999999996</v>
      </c>
      <c r="BF30" s="171">
        <f t="shared" ref="BF30:BF32" si="62">BD30</f>
        <v>17999.999999999996</v>
      </c>
    </row>
    <row r="31" spans="1:58" x14ac:dyDescent="0.3">
      <c r="A31" s="28">
        <v>5320</v>
      </c>
      <c r="B31" s="86" t="s">
        <v>37</v>
      </c>
      <c r="C31" s="161">
        <f t="shared" si="50"/>
        <v>3492.0690017099187</v>
      </c>
      <c r="D31" s="30">
        <f>'[1]TTM Orignal - With Levers'!C31</f>
        <v>3492.0690017099187</v>
      </c>
      <c r="E31" s="189">
        <v>0</v>
      </c>
      <c r="F31" s="143"/>
      <c r="G31" s="161">
        <f t="shared" si="51"/>
        <v>3901.8214064639719</v>
      </c>
      <c r="H31" s="30">
        <f>'[1]TTM Orignal - With Levers'!D31</f>
        <v>3901.8214064639719</v>
      </c>
      <c r="I31" s="189">
        <v>0</v>
      </c>
      <c r="J31" s="143"/>
      <c r="K31" s="161">
        <f t="shared" si="52"/>
        <v>2645.0435083004199</v>
      </c>
      <c r="L31" s="30">
        <f>'[1]TTM Orignal - With Levers'!E31</f>
        <v>2645.0435083004199</v>
      </c>
      <c r="M31" s="189">
        <v>0</v>
      </c>
      <c r="N31" s="143"/>
      <c r="O31" s="61">
        <v>3015.0438140857964</v>
      </c>
      <c r="P31" s="30">
        <f>'[1]TTM Orignal - With Levers'!F31</f>
        <v>3015.0438140857964</v>
      </c>
      <c r="Q31" s="189">
        <v>0</v>
      </c>
      <c r="R31" s="143"/>
      <c r="S31" s="161">
        <f t="shared" si="53"/>
        <v>3015.0438140857964</v>
      </c>
      <c r="T31" s="30">
        <f>'[1]TTM Orignal - With Levers'!G31</f>
        <v>3015.0438140857964</v>
      </c>
      <c r="U31" s="189">
        <v>0</v>
      </c>
      <c r="V31" s="143"/>
      <c r="W31" s="161">
        <f t="shared" si="54"/>
        <v>2336.2002778514693</v>
      </c>
      <c r="X31" s="30">
        <f>'[1]TTM Orignal - With Levers'!H31</f>
        <v>2336.2002778514693</v>
      </c>
      <c r="Y31" s="189">
        <v>0</v>
      </c>
      <c r="Z31" s="143"/>
      <c r="AA31" s="161">
        <f t="shared" si="55"/>
        <v>2403.4730607215374</v>
      </c>
      <c r="AB31" s="30">
        <f>'[1]TTM Orignal - With Levers'!I31</f>
        <v>2403.4730607215374</v>
      </c>
      <c r="AC31" s="189">
        <v>0</v>
      </c>
      <c r="AD31" s="143"/>
      <c r="AE31" s="161">
        <f t="shared" si="56"/>
        <v>2822.3990267760551</v>
      </c>
      <c r="AF31" s="30">
        <f>'[1]TTM Orignal - With Levers'!J31</f>
        <v>2822.3990267760551</v>
      </c>
      <c r="AG31" s="189">
        <v>0</v>
      </c>
      <c r="AH31" s="143"/>
      <c r="AI31" s="161">
        <f t="shared" si="57"/>
        <v>2709.2584374036674</v>
      </c>
      <c r="AJ31" s="30">
        <f>'[1]TTM Orignal - With Levers'!K31</f>
        <v>2709.2584374036674</v>
      </c>
      <c r="AK31" s="189">
        <v>0</v>
      </c>
      <c r="AL31" s="143"/>
      <c r="AM31" s="161">
        <f t="shared" si="58"/>
        <v>3501.8214064639701</v>
      </c>
      <c r="AN31" s="30">
        <f>'[1]TTM Orignal - With Levers'!L31</f>
        <v>3501.8214064639701</v>
      </c>
      <c r="AO31" s="189">
        <v>0</v>
      </c>
      <c r="AP31" s="143"/>
      <c r="AQ31" s="161">
        <f t="shared" si="59"/>
        <v>4134.218292742391</v>
      </c>
      <c r="AR31" s="30">
        <f>'[1]TTM Orignal - With Levers'!M31</f>
        <v>4134.218292742391</v>
      </c>
      <c r="AS31" s="189">
        <v>0</v>
      </c>
      <c r="AT31" s="143"/>
      <c r="AU31" s="161">
        <f t="shared" si="60"/>
        <v>3023</v>
      </c>
      <c r="AV31" s="30">
        <f>'[1]TTM Orignal - With Levers'!N31</f>
        <v>3023</v>
      </c>
      <c r="AW31" s="189">
        <v>0</v>
      </c>
      <c r="AX31" s="143"/>
      <c r="AY31" s="62">
        <f>SUM(C31:AU31)</f>
        <v>70975.784093209979</v>
      </c>
      <c r="AZ31" s="165">
        <f>SUM(C31,G31,K31,O31,S31,W31,AA31,AE31,AI31,AM31,AQ31,AU31)</f>
        <v>36999.392046604997</v>
      </c>
      <c r="BA31" s="172">
        <f>'[1]TTM Orignal - With Levers'!V31</f>
        <v>36999.392046604997</v>
      </c>
      <c r="BB31" s="191"/>
      <c r="BD31" s="169">
        <f>(AZ31+(AZ31*BB31))</f>
        <v>36999.392046604997</v>
      </c>
      <c r="BE31" s="170">
        <f t="shared" si="61"/>
        <v>36999.392046604997</v>
      </c>
      <c r="BF31" s="171">
        <f t="shared" si="62"/>
        <v>36999.392046604997</v>
      </c>
    </row>
    <row r="32" spans="1:58" x14ac:dyDescent="0.3">
      <c r="A32" s="28">
        <v>5330</v>
      </c>
      <c r="B32" s="60" t="s">
        <v>38</v>
      </c>
      <c r="C32" s="161">
        <f t="shared" si="50"/>
        <v>5140.702430332587</v>
      </c>
      <c r="D32" s="30">
        <f>'[1]TTM Orignal - With Levers'!C32</f>
        <v>5140.702430332587</v>
      </c>
      <c r="E32" s="189">
        <v>0</v>
      </c>
      <c r="F32" s="192"/>
      <c r="G32" s="161">
        <f t="shared" si="51"/>
        <v>4600.8480998744626</v>
      </c>
      <c r="H32" s="30">
        <f>'[1]TTM Orignal - With Levers'!D32</f>
        <v>4600.8480998744626</v>
      </c>
      <c r="I32" s="189">
        <v>0</v>
      </c>
      <c r="J32" s="192"/>
      <c r="K32" s="161">
        <f t="shared" si="52"/>
        <v>3972.3609688933625</v>
      </c>
      <c r="L32" s="30">
        <f>'[1]TTM Orignal - With Levers'!E32</f>
        <v>3972.3609688933625</v>
      </c>
      <c r="M32" s="189">
        <v>0</v>
      </c>
      <c r="N32" s="192"/>
      <c r="O32" s="85">
        <f>(O$7/$BA$7)*$BA32</f>
        <v>3484.8805660169974</v>
      </c>
      <c r="P32" s="30">
        <f>'[1]TTM Orignal - With Levers'!F32</f>
        <v>3484.8805660169969</v>
      </c>
      <c r="Q32" s="189">
        <v>0</v>
      </c>
      <c r="R32" s="192"/>
      <c r="S32" s="161">
        <f t="shared" si="53"/>
        <v>2735.530525231839</v>
      </c>
      <c r="T32" s="30">
        <f>'[1]TTM Orignal - With Levers'!G32</f>
        <v>2735.530525231839</v>
      </c>
      <c r="U32" s="189">
        <v>0</v>
      </c>
      <c r="V32" s="192"/>
      <c r="W32" s="161">
        <f t="shared" si="54"/>
        <v>3166.6082368663115</v>
      </c>
      <c r="X32" s="30">
        <f>'[1]TTM Orignal - With Levers'!H32</f>
        <v>3166.6082368663115</v>
      </c>
      <c r="Y32" s="189">
        <v>0</v>
      </c>
      <c r="Z32" s="192"/>
      <c r="AA32" s="161">
        <f t="shared" si="55"/>
        <v>3077.9754363433358</v>
      </c>
      <c r="AB32" s="30">
        <f>'[1]TTM Orignal - With Levers'!I32</f>
        <v>3077.9754363433358</v>
      </c>
      <c r="AC32" s="189">
        <v>0</v>
      </c>
      <c r="AD32" s="192"/>
      <c r="AE32" s="161">
        <f t="shared" si="56"/>
        <v>3569.484602879837</v>
      </c>
      <c r="AF32" s="30">
        <f>'[1]TTM Orignal - With Levers'!J32</f>
        <v>3569.484602879837</v>
      </c>
      <c r="AG32" s="189">
        <v>0</v>
      </c>
      <c r="AH32" s="192"/>
      <c r="AI32" s="161">
        <f t="shared" si="57"/>
        <v>3718.5488583048414</v>
      </c>
      <c r="AJ32" s="30">
        <f>'[1]TTM Orignal - With Levers'!K32</f>
        <v>3718.5488583048414</v>
      </c>
      <c r="AK32" s="189">
        <v>0</v>
      </c>
      <c r="AL32" s="192"/>
      <c r="AM32" s="161">
        <f t="shared" si="58"/>
        <v>5446.888468502867</v>
      </c>
      <c r="AN32" s="30">
        <f>'[1]TTM Orignal - With Levers'!L32</f>
        <v>5446.888468502867</v>
      </c>
      <c r="AO32" s="189">
        <v>0</v>
      </c>
      <c r="AP32" s="192"/>
      <c r="AQ32" s="161">
        <f t="shared" si="59"/>
        <v>5140.702430332587</v>
      </c>
      <c r="AR32" s="30">
        <f>'[1]TTM Orignal - With Levers'!M32</f>
        <v>5140.702430332587</v>
      </c>
      <c r="AS32" s="189">
        <v>0</v>
      </c>
      <c r="AT32" s="192"/>
      <c r="AU32" s="161">
        <f t="shared" si="60"/>
        <v>4693.4693764209715</v>
      </c>
      <c r="AV32" s="30">
        <f>'[1]TTM Orignal - With Levers'!N32</f>
        <v>4693.4693764209715</v>
      </c>
      <c r="AW32" s="189">
        <v>0</v>
      </c>
      <c r="AX32" s="192"/>
      <c r="AY32" s="62">
        <v>48500</v>
      </c>
      <c r="AZ32" s="165">
        <f>SUM(C32,G32,K32,O32,S32,W32,AA32,AE32,AI32,AM32,AQ32,AU32)</f>
        <v>48748.000000000007</v>
      </c>
      <c r="BA32" s="172">
        <f>'[1]TTM Orignal - With Levers'!V32</f>
        <v>48748.000000000007</v>
      </c>
      <c r="BB32" s="191"/>
      <c r="BD32" s="169">
        <f>(AZ32+(AZ32*BB32))</f>
        <v>48748.000000000007</v>
      </c>
      <c r="BE32" s="170">
        <f t="shared" si="61"/>
        <v>48748.000000000007</v>
      </c>
      <c r="BF32" s="171">
        <f t="shared" si="62"/>
        <v>48748.000000000007</v>
      </c>
    </row>
    <row r="33" spans="1:58" x14ac:dyDescent="0.3">
      <c r="A33" s="28"/>
      <c r="B33" s="54" t="s">
        <v>39</v>
      </c>
      <c r="C33" s="88">
        <f t="shared" ref="C33:AU33" si="63">SUM(C30:C32)</f>
        <v>10530.954818970924</v>
      </c>
      <c r="D33" s="88"/>
      <c r="E33" s="88"/>
      <c r="F33" s="88"/>
      <c r="G33" s="76">
        <f t="shared" si="63"/>
        <v>10201.513885548666</v>
      </c>
      <c r="H33" s="88"/>
      <c r="I33" s="88"/>
      <c r="J33" s="88"/>
      <c r="K33" s="76">
        <f t="shared" si="63"/>
        <v>8084.182548911198</v>
      </c>
      <c r="L33" s="76"/>
      <c r="M33" s="88"/>
      <c r="N33" s="88"/>
      <c r="O33" s="76">
        <f t="shared" si="63"/>
        <v>7786.7023030597547</v>
      </c>
      <c r="P33" s="76"/>
      <c r="Q33" s="88"/>
      <c r="R33" s="88"/>
      <c r="S33" s="76">
        <f t="shared" si="63"/>
        <v>6760.657818725469</v>
      </c>
      <c r="T33" s="76"/>
      <c r="U33" s="88"/>
      <c r="V33" s="88"/>
      <c r="W33" s="76">
        <f t="shared" si="63"/>
        <v>6672.065679393123</v>
      </c>
      <c r="X33" s="76"/>
      <c r="Y33" s="88"/>
      <c r="Z33" s="88"/>
      <c r="AA33" s="76">
        <f t="shared" si="63"/>
        <v>6617.9783619655882</v>
      </c>
      <c r="AB33" s="76"/>
      <c r="AC33" s="88"/>
      <c r="AD33" s="88"/>
      <c r="AE33" s="76">
        <f t="shared" si="63"/>
        <v>7709.9012478522709</v>
      </c>
      <c r="AF33" s="76"/>
      <c r="AG33" s="88"/>
      <c r="AH33" s="88"/>
      <c r="AI33" s="76">
        <f t="shared" si="63"/>
        <v>7800.8662817076711</v>
      </c>
      <c r="AJ33" s="76"/>
      <c r="AK33" s="88"/>
      <c r="AL33" s="88"/>
      <c r="AM33" s="76">
        <f t="shared" si="63"/>
        <v>10959.951206571244</v>
      </c>
      <c r="AN33" s="76"/>
      <c r="AO33" s="88"/>
      <c r="AP33" s="88"/>
      <c r="AQ33" s="76">
        <f t="shared" si="63"/>
        <v>11173.104110003396</v>
      </c>
      <c r="AR33" s="76"/>
      <c r="AS33" s="88"/>
      <c r="AT33" s="88"/>
      <c r="AU33" s="76">
        <f t="shared" si="63"/>
        <v>9449.5137838956871</v>
      </c>
      <c r="AV33" s="76"/>
      <c r="AW33" s="88"/>
      <c r="AX33" s="88"/>
      <c r="AY33" s="89"/>
      <c r="AZ33" s="173">
        <f>SUM(AZ30:AZ32)</f>
        <v>103747.392046605</v>
      </c>
      <c r="BA33" s="179">
        <f>SUM(BA30:BA32)</f>
        <v>103747.392046605</v>
      </c>
      <c r="BB33" s="23"/>
      <c r="BD33" s="39">
        <f>SUM(BD30:BD32)</f>
        <v>103747.392046605</v>
      </c>
      <c r="BE33" s="39">
        <f t="shared" ref="BE33:BF33" si="64">SUM(BE30:BE32)</f>
        <v>103747.392046605</v>
      </c>
      <c r="BF33" s="39">
        <f t="shared" si="64"/>
        <v>103747.392046605</v>
      </c>
    </row>
    <row r="34" spans="1:58" x14ac:dyDescent="0.3">
      <c r="A34" s="28"/>
      <c r="B34" s="78" t="s">
        <v>30</v>
      </c>
      <c r="C34" s="67">
        <f t="shared" ref="C34:AZ34" si="65">SUM(C7-C33)</f>
        <v>953.04518102907605</v>
      </c>
      <c r="D34" s="67"/>
      <c r="E34" s="67"/>
      <c r="F34" s="67"/>
      <c r="G34" s="67">
        <f t="shared" si="65"/>
        <v>76.486114451334288</v>
      </c>
      <c r="H34" s="67"/>
      <c r="I34" s="67"/>
      <c r="J34" s="67"/>
      <c r="K34" s="67">
        <f t="shared" si="65"/>
        <v>789.81745108880204</v>
      </c>
      <c r="L34" s="67"/>
      <c r="M34" s="67"/>
      <c r="N34" s="67"/>
      <c r="O34" s="67">
        <f t="shared" si="65"/>
        <v>-1.7023030597538309</v>
      </c>
      <c r="P34" s="67"/>
      <c r="Q34" s="67"/>
      <c r="R34" s="67"/>
      <c r="S34" s="67">
        <f t="shared" si="65"/>
        <v>-649.65781872546904</v>
      </c>
      <c r="T34" s="67"/>
      <c r="U34" s="67"/>
      <c r="V34" s="67"/>
      <c r="W34" s="67">
        <f t="shared" si="65"/>
        <v>401.93432060687701</v>
      </c>
      <c r="X34" s="67"/>
      <c r="Y34" s="67"/>
      <c r="Z34" s="67"/>
      <c r="AA34" s="67">
        <f t="shared" si="65"/>
        <v>258.02163803441181</v>
      </c>
      <c r="AB34" s="67"/>
      <c r="AC34" s="67"/>
      <c r="AD34" s="67"/>
      <c r="AE34" s="67">
        <f t="shared" si="65"/>
        <v>264.0987521477291</v>
      </c>
      <c r="AF34" s="67"/>
      <c r="AG34" s="67"/>
      <c r="AH34" s="67"/>
      <c r="AI34" s="67">
        <f t="shared" si="65"/>
        <v>506.13371829232892</v>
      </c>
      <c r="AJ34" s="67"/>
      <c r="AK34" s="67"/>
      <c r="AL34" s="67"/>
      <c r="AM34" s="67">
        <f t="shared" si="65"/>
        <v>1208.0487934287557</v>
      </c>
      <c r="AN34" s="67"/>
      <c r="AO34" s="67"/>
      <c r="AP34" s="67"/>
      <c r="AQ34" s="67">
        <f t="shared" si="65"/>
        <v>310.89588999660373</v>
      </c>
      <c r="AR34" s="67"/>
      <c r="AS34" s="67"/>
      <c r="AT34" s="67"/>
      <c r="AU34" s="67">
        <f t="shared" si="65"/>
        <v>1035.3962161043128</v>
      </c>
      <c r="AV34" s="67"/>
      <c r="AW34" s="67"/>
      <c r="AX34" s="67"/>
      <c r="AY34" s="180">
        <f t="shared" si="65"/>
        <v>0</v>
      </c>
      <c r="AZ34" s="180">
        <f t="shared" si="65"/>
        <v>5152.5179533949995</v>
      </c>
      <c r="BA34" s="181">
        <f>SUM(BA7-BA33)</f>
        <v>5152.5179533949995</v>
      </c>
      <c r="BB34" s="63"/>
      <c r="BD34" s="67">
        <f t="shared" ref="BD34:BF34" si="66">SUM(BD7-BD33)</f>
        <v>5152.5179533949995</v>
      </c>
      <c r="BE34" s="67">
        <f t="shared" si="66"/>
        <v>5152.5179533949995</v>
      </c>
      <c r="BF34" s="67">
        <f t="shared" si="66"/>
        <v>5152.5179533949995</v>
      </c>
    </row>
    <row r="35" spans="1:58" ht="15" thickBot="1" x14ac:dyDescent="0.35">
      <c r="A35" s="28"/>
      <c r="B35" s="90" t="s">
        <v>31</v>
      </c>
      <c r="C35" s="91">
        <f t="shared" ref="C35:AY35" si="67">SUM(C7-C33)/C7</f>
        <v>8.2988956899083602E-2</v>
      </c>
      <c r="D35" s="91"/>
      <c r="E35" s="91"/>
      <c r="F35" s="91"/>
      <c r="G35" s="91">
        <f t="shared" si="67"/>
        <v>7.4417313145878853E-3</v>
      </c>
      <c r="H35" s="91"/>
      <c r="I35" s="91"/>
      <c r="J35" s="91"/>
      <c r="K35" s="91">
        <f t="shared" si="67"/>
        <v>8.9003544183998431E-2</v>
      </c>
      <c r="L35" s="91"/>
      <c r="M35" s="91"/>
      <c r="N35" s="91"/>
      <c r="O35" s="91">
        <f t="shared" si="67"/>
        <v>-2.1866449065559803E-4</v>
      </c>
      <c r="P35" s="91"/>
      <c r="Q35" s="91"/>
      <c r="R35" s="91"/>
      <c r="S35" s="91">
        <f t="shared" si="67"/>
        <v>-0.10630957596554885</v>
      </c>
      <c r="T35" s="91"/>
      <c r="U35" s="91"/>
      <c r="V35" s="91"/>
      <c r="W35" s="91">
        <f t="shared" si="67"/>
        <v>5.6818535567836725E-2</v>
      </c>
      <c r="X35" s="91"/>
      <c r="Y35" s="91"/>
      <c r="Z35" s="91"/>
      <c r="AA35" s="91">
        <f t="shared" si="67"/>
        <v>3.7524961901456051E-2</v>
      </c>
      <c r="AB35" s="91"/>
      <c r="AC35" s="91"/>
      <c r="AD35" s="91"/>
      <c r="AE35" s="91">
        <f t="shared" si="67"/>
        <v>3.3119983966356799E-2</v>
      </c>
      <c r="AF35" s="91"/>
      <c r="AG35" s="91"/>
      <c r="AH35" s="91"/>
      <c r="AI35" s="91">
        <f t="shared" si="67"/>
        <v>6.0928580509489461E-2</v>
      </c>
      <c r="AJ35" s="91"/>
      <c r="AK35" s="91"/>
      <c r="AL35" s="91"/>
      <c r="AM35" s="91">
        <f t="shared" si="67"/>
        <v>9.9280801563835938E-2</v>
      </c>
      <c r="AN35" s="91"/>
      <c r="AO35" s="91"/>
      <c r="AP35" s="91"/>
      <c r="AQ35" s="91">
        <f t="shared" si="67"/>
        <v>2.7072090734639825E-2</v>
      </c>
      <c r="AR35" s="91"/>
      <c r="AS35" s="91"/>
      <c r="AT35" s="91"/>
      <c r="AU35" s="91">
        <f t="shared" si="67"/>
        <v>9.8751082851861655E-2</v>
      </c>
      <c r="AV35" s="91"/>
      <c r="AW35" s="91"/>
      <c r="AX35" s="91"/>
      <c r="AY35" s="193" t="e">
        <f t="shared" si="67"/>
        <v>#DIV/0!</v>
      </c>
      <c r="AZ35" s="183">
        <f>SUM(AZ7-AZ33)/AZ7</f>
        <v>4.7314253550760507E-2</v>
      </c>
      <c r="BA35" s="184">
        <f>SUM(BA7-BA33)/BA7</f>
        <v>4.7314253550760507E-2</v>
      </c>
      <c r="BB35" s="63"/>
      <c r="BD35" s="91">
        <f>SUM(BD7-BD33)/BD7</f>
        <v>4.7314253550760507E-2</v>
      </c>
      <c r="BE35" s="91">
        <f t="shared" ref="BE35:BF35" si="68">SUM(BE7-BE33)/BE7</f>
        <v>4.7314253550760507E-2</v>
      </c>
      <c r="BF35" s="91">
        <f t="shared" si="68"/>
        <v>4.7314253550760507E-2</v>
      </c>
    </row>
    <row r="36" spans="1:58" x14ac:dyDescent="0.3">
      <c r="A36" s="28"/>
      <c r="B36" s="72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73"/>
      <c r="BA36" s="73"/>
      <c r="BB36" s="8"/>
    </row>
    <row r="37" spans="1:58" ht="15" thickBot="1" x14ac:dyDescent="0.35">
      <c r="A37" s="28"/>
      <c r="B37" s="54" t="s">
        <v>40</v>
      </c>
      <c r="C37" s="55"/>
      <c r="D37" s="55"/>
      <c r="E37" s="55"/>
      <c r="F37" s="55"/>
      <c r="G37" s="56"/>
      <c r="H37" s="55"/>
      <c r="I37" s="55"/>
      <c r="J37" s="55"/>
      <c r="K37" s="56"/>
      <c r="L37" s="56"/>
      <c r="M37" s="55"/>
      <c r="N37" s="55"/>
      <c r="O37" s="56"/>
      <c r="P37" s="56"/>
      <c r="Q37" s="55"/>
      <c r="R37" s="55"/>
      <c r="S37" s="56"/>
      <c r="T37" s="56"/>
      <c r="U37" s="55"/>
      <c r="V37" s="55"/>
      <c r="W37" s="57"/>
      <c r="X37" s="57"/>
      <c r="Y37" s="55"/>
      <c r="Z37" s="55"/>
      <c r="AA37" s="57"/>
      <c r="AB37" s="57"/>
      <c r="AC37" s="55"/>
      <c r="AD37" s="55"/>
      <c r="AE37" s="57"/>
      <c r="AF37" s="57"/>
      <c r="AG37" s="55"/>
      <c r="AH37" s="55"/>
      <c r="AI37" s="57"/>
      <c r="AJ37" s="57"/>
      <c r="AK37" s="55"/>
      <c r="AL37" s="55"/>
      <c r="AM37" s="57"/>
      <c r="AN37" s="57"/>
      <c r="AO37" s="55"/>
      <c r="AP37" s="55"/>
      <c r="AQ37" s="57"/>
      <c r="AR37" s="57"/>
      <c r="AS37" s="55"/>
      <c r="AT37" s="55"/>
      <c r="AU37" s="57"/>
      <c r="AV37" s="57"/>
      <c r="AW37" s="55"/>
      <c r="AX37" s="55"/>
      <c r="AY37" s="58"/>
      <c r="AZ37" s="59"/>
      <c r="BA37" s="59"/>
      <c r="BB37" s="176"/>
    </row>
    <row r="38" spans="1:58" x14ac:dyDescent="0.3">
      <c r="A38" s="28">
        <v>5410</v>
      </c>
      <c r="B38" s="35" t="s">
        <v>37</v>
      </c>
      <c r="C38" s="161">
        <f t="shared" ref="C38:C43" si="69">D38+(D38*E38)</f>
        <v>2599.8147337782329</v>
      </c>
      <c r="D38" s="30">
        <f>'[1]TTM Orignal - With Levers'!C38</f>
        <v>2599.8147337782329</v>
      </c>
      <c r="E38" s="164">
        <v>0</v>
      </c>
      <c r="F38" s="192"/>
      <c r="G38" s="161">
        <f t="shared" ref="G38:G43" si="70">H38+(H38*I38)</f>
        <v>2692.2477582503134</v>
      </c>
      <c r="H38" s="30">
        <f>'[1]TTM Orignal - With Levers'!D38</f>
        <v>2692.2477582503134</v>
      </c>
      <c r="I38" s="164">
        <v>0</v>
      </c>
      <c r="J38" s="192"/>
      <c r="K38" s="177">
        <f t="shared" ref="K38:K43" si="71">L38+(L38*M38)</f>
        <v>2583.2039203449203</v>
      </c>
      <c r="L38" s="149">
        <f>'[1]TTM Orignal - With Levers'!E38</f>
        <v>2391.855481800852</v>
      </c>
      <c r="M38" s="178">
        <v>0.08</v>
      </c>
      <c r="N38" s="194"/>
      <c r="O38" s="194">
        <v>2497.3634386344556</v>
      </c>
      <c r="P38" s="149">
        <f>'[1]TTM Orignal - With Levers'!F38</f>
        <v>2497.3634386344556</v>
      </c>
      <c r="Q38" s="178">
        <v>0.1</v>
      </c>
      <c r="R38" s="194"/>
      <c r="S38" s="177">
        <f t="shared" ref="S38:S43" si="72">T38+(T38*U38)</f>
        <v>2553.0841144225196</v>
      </c>
      <c r="T38" s="149">
        <f>'[1]TTM Orignal - With Levers'!G38</f>
        <v>2320.985558565927</v>
      </c>
      <c r="U38" s="178">
        <v>0.1</v>
      </c>
      <c r="V38" s="194"/>
      <c r="W38" s="177">
        <f t="shared" ref="W38:W43" si="73">X38+(X38*Y38)</f>
        <v>2467.2534969099765</v>
      </c>
      <c r="X38" s="149">
        <f>'[1]TTM Orignal - With Levers'!H38</f>
        <v>2222.7508981170959</v>
      </c>
      <c r="Y38" s="178">
        <v>0.11</v>
      </c>
      <c r="Z38" s="194"/>
      <c r="AA38" s="177">
        <f t="shared" ref="AA38:AA43" si="74">AB38+(AB38*AC38)</f>
        <v>2626.6243840627876</v>
      </c>
      <c r="AB38" s="149">
        <f>'[1]TTM Orignal - With Levers'!I38</f>
        <v>2432.0596148729514</v>
      </c>
      <c r="AC38" s="178">
        <v>0.08</v>
      </c>
      <c r="AD38" s="194"/>
      <c r="AE38" s="177">
        <f t="shared" ref="AE38:AE43" si="75">AF38+(AF38*AG38)</f>
        <v>2753.1526810242194</v>
      </c>
      <c r="AF38" s="149">
        <f>'[1]TTM Orignal - With Levers'!J38</f>
        <v>2373.4074836415684</v>
      </c>
      <c r="AG38" s="178">
        <v>0.16</v>
      </c>
      <c r="AH38" s="194"/>
      <c r="AI38" s="177">
        <f t="shared" ref="AI38:AI43" si="76">AJ38+(AJ38*AK38)</f>
        <v>3140.5873128935405</v>
      </c>
      <c r="AJ38" s="149">
        <f>'[1]TTM Orignal - With Levers'!K38</f>
        <v>2661.5146719436784</v>
      </c>
      <c r="AK38" s="178">
        <v>0.18</v>
      </c>
      <c r="AL38" s="194"/>
      <c r="AM38" s="177">
        <f t="shared" ref="AM38:AM43" si="77">AN38+(AN38*AO38)</f>
        <v>3067.8683041408972</v>
      </c>
      <c r="AN38" s="149">
        <f>'[1]TTM Orignal - With Levers'!L38</f>
        <v>2514.6461509351616</v>
      </c>
      <c r="AO38" s="178">
        <v>0.22</v>
      </c>
      <c r="AP38" s="194"/>
      <c r="AQ38" s="177">
        <f t="shared" ref="AQ38:AQ43" si="78">AR38+(AR38*AS38)</f>
        <v>3324.5940255002897</v>
      </c>
      <c r="AR38" s="149">
        <f>'[1]TTM Orignal - With Levers'!M38</f>
        <v>2638.5666869049919</v>
      </c>
      <c r="AS38" s="178">
        <v>0.26</v>
      </c>
      <c r="AT38" s="194"/>
      <c r="AU38" s="177">
        <f t="shared" ref="AU38:AU43" si="79">AV38+(AV38*AW38)</f>
        <v>3451.3402911296143</v>
      </c>
      <c r="AV38" s="30">
        <f>'[1]TTM Orignal - With Levers'!N38</f>
        <v>2654.8771470227803</v>
      </c>
      <c r="AW38" s="163">
        <v>0.3</v>
      </c>
      <c r="AX38" s="192"/>
      <c r="AY38" s="62"/>
      <c r="AZ38" s="165">
        <f t="shared" ref="AZ38:AZ43" si="80">SUM(C38,G38,K38,O38,S38,W38,AA38,AE38,AI38,AM38,AQ38,AU38)</f>
        <v>33757.134461091766</v>
      </c>
      <c r="BA38" s="166">
        <f>'[1]TTM Orignal - With Levers'!V38</f>
        <v>30000.089624468008</v>
      </c>
      <c r="BB38" s="188"/>
      <c r="BD38" s="169">
        <f t="shared" ref="BD38:BD43" si="81">(AZ38+(AZ38*BB38))</f>
        <v>33757.134461091766</v>
      </c>
      <c r="BE38" s="170">
        <f t="shared" ref="BE38:BE43" si="82">AZ38</f>
        <v>33757.134461091766</v>
      </c>
      <c r="BF38" s="171">
        <f t="shared" ref="BF38:BF43" si="83">BD38</f>
        <v>33757.134461091766</v>
      </c>
    </row>
    <row r="39" spans="1:58" x14ac:dyDescent="0.3">
      <c r="A39" s="28">
        <v>5420</v>
      </c>
      <c r="B39" s="35" t="s">
        <v>38</v>
      </c>
      <c r="C39" s="161">
        <f t="shared" si="69"/>
        <v>2692.2477582503134</v>
      </c>
      <c r="D39" s="30">
        <f>'[1]TTM Orignal - With Levers'!C39</f>
        <v>2692.2477582503134</v>
      </c>
      <c r="E39" s="164">
        <v>0</v>
      </c>
      <c r="F39" s="192"/>
      <c r="G39" s="161">
        <f t="shared" si="70"/>
        <v>2599.8147337782329</v>
      </c>
      <c r="H39" s="30">
        <f>'[1]TTM Orignal - With Levers'!D39</f>
        <v>2599.8147337782329</v>
      </c>
      <c r="I39" s="164">
        <v>0</v>
      </c>
      <c r="J39" s="192"/>
      <c r="K39" s="177">
        <f t="shared" si="71"/>
        <v>2697.152513725212</v>
      </c>
      <c r="L39" s="149">
        <f>'[1]TTM Orignal - With Levers'!E39</f>
        <v>2497.3634386344556</v>
      </c>
      <c r="M39" s="178">
        <v>0.08</v>
      </c>
      <c r="N39" s="194"/>
      <c r="O39" s="194">
        <f>(O$8/$BA$8)*$BA39</f>
        <v>2631.0410299809369</v>
      </c>
      <c r="P39" s="149">
        <f>'[1]TTM Orignal - With Levers'!F39</f>
        <v>2391.855481800852</v>
      </c>
      <c r="Q39" s="178">
        <v>0.1</v>
      </c>
      <c r="R39" s="194"/>
      <c r="S39" s="177">
        <f t="shared" si="72"/>
        <v>2445.0259879288055</v>
      </c>
      <c r="T39" s="149">
        <f>'[1]TTM Orignal - With Levers'!G39</f>
        <v>2222.7508981170959</v>
      </c>
      <c r="U39" s="178">
        <v>0.1</v>
      </c>
      <c r="V39" s="194"/>
      <c r="W39" s="177">
        <f t="shared" si="73"/>
        <v>2576.2939700081788</v>
      </c>
      <c r="X39" s="149">
        <f>'[1]TTM Orignal - With Levers'!H39</f>
        <v>2320.985558565927</v>
      </c>
      <c r="Y39" s="178">
        <v>0.11</v>
      </c>
      <c r="Z39" s="194"/>
      <c r="AA39" s="177">
        <f t="shared" si="74"/>
        <v>2563.2800823328939</v>
      </c>
      <c r="AB39" s="149">
        <f>'[1]TTM Orignal - With Levers'!I39</f>
        <v>2373.4074836415684</v>
      </c>
      <c r="AC39" s="178">
        <v>0.08</v>
      </c>
      <c r="AD39" s="194"/>
      <c r="AE39" s="177">
        <f t="shared" si="75"/>
        <v>2821.1891532526238</v>
      </c>
      <c r="AF39" s="149">
        <f>'[1]TTM Orignal - With Levers'!J39</f>
        <v>2432.0596148729514</v>
      </c>
      <c r="AG39" s="178">
        <v>0.16</v>
      </c>
      <c r="AH39" s="194"/>
      <c r="AI39" s="177">
        <f t="shared" si="76"/>
        <v>2967.2824581034906</v>
      </c>
      <c r="AJ39" s="149">
        <f>'[1]TTM Orignal - With Levers'!K39</f>
        <v>2514.6461509351616</v>
      </c>
      <c r="AK39" s="178">
        <v>0.18</v>
      </c>
      <c r="AL39" s="194"/>
      <c r="AM39" s="177">
        <f t="shared" si="77"/>
        <v>3247.0478997712876</v>
      </c>
      <c r="AN39" s="149">
        <f>'[1]TTM Orignal - With Levers'!L39</f>
        <v>2661.5146719436784</v>
      </c>
      <c r="AO39" s="178">
        <v>0.22</v>
      </c>
      <c r="AP39" s="194"/>
      <c r="AQ39" s="177">
        <f t="shared" si="78"/>
        <v>3345.145205248703</v>
      </c>
      <c r="AR39" s="149">
        <f>'[1]TTM Orignal - With Levers'!M39</f>
        <v>2654.8771470227803</v>
      </c>
      <c r="AS39" s="178">
        <v>0.26</v>
      </c>
      <c r="AT39" s="194"/>
      <c r="AU39" s="177">
        <f t="shared" si="79"/>
        <v>3430.1366929764895</v>
      </c>
      <c r="AV39" s="30">
        <f>'[1]TTM Orignal - With Levers'!N39</f>
        <v>2638.5666869049919</v>
      </c>
      <c r="AW39" s="163">
        <v>0.3</v>
      </c>
      <c r="AX39" s="192"/>
      <c r="AY39" s="62">
        <v>30000</v>
      </c>
      <c r="AZ39" s="165">
        <f t="shared" si="80"/>
        <v>34015.657485357173</v>
      </c>
      <c r="BA39" s="172">
        <f>'[1]TTM Orignal - With Levers'!V39</f>
        <v>30000.089624468008</v>
      </c>
      <c r="BB39" s="188"/>
      <c r="BD39" s="169">
        <f t="shared" si="81"/>
        <v>34015.657485357173</v>
      </c>
      <c r="BE39" s="170">
        <f t="shared" si="82"/>
        <v>34015.657485357173</v>
      </c>
      <c r="BF39" s="171">
        <f t="shared" si="83"/>
        <v>34015.657485357173</v>
      </c>
    </row>
    <row r="40" spans="1:58" x14ac:dyDescent="0.3">
      <c r="A40" s="28">
        <v>5430</v>
      </c>
      <c r="B40" s="35" t="s">
        <v>41</v>
      </c>
      <c r="C40" s="161">
        <f t="shared" si="69"/>
        <v>753.82937231008771</v>
      </c>
      <c r="D40" s="30">
        <f>'[1]TTM Orignal - With Levers'!C40</f>
        <v>753.82937231008771</v>
      </c>
      <c r="E40" s="164">
        <v>0</v>
      </c>
      <c r="F40" s="192"/>
      <c r="G40" s="161">
        <f t="shared" si="70"/>
        <v>727.94812545790523</v>
      </c>
      <c r="H40" s="30">
        <f>'[1]TTM Orignal - With Levers'!D40</f>
        <v>727.94812545790523</v>
      </c>
      <c r="I40" s="164">
        <v>0</v>
      </c>
      <c r="J40" s="192"/>
      <c r="K40" s="161">
        <f t="shared" si="71"/>
        <v>699.26176281764754</v>
      </c>
      <c r="L40" s="30">
        <f>'[1]TTM Orignal - With Levers'!E40</f>
        <v>699.26176281764754</v>
      </c>
      <c r="M40" s="164">
        <v>0</v>
      </c>
      <c r="N40" s="192"/>
      <c r="O40" s="85">
        <f>(O$8/$BA$8)*$BA40</f>
        <v>736.69148839466231</v>
      </c>
      <c r="P40" s="30">
        <f>'[1]TTM Orignal - With Levers'!F40</f>
        <v>669.71953490423857</v>
      </c>
      <c r="Q40" s="164">
        <v>0</v>
      </c>
      <c r="R40" s="192"/>
      <c r="S40" s="161">
        <f t="shared" si="72"/>
        <v>622.37025147278678</v>
      </c>
      <c r="T40" s="30">
        <f>'[1]TTM Orignal - With Levers'!G40</f>
        <v>622.37025147278678</v>
      </c>
      <c r="U40" s="164">
        <v>0</v>
      </c>
      <c r="V40" s="192"/>
      <c r="W40" s="161">
        <f t="shared" si="73"/>
        <v>649.87595639845949</v>
      </c>
      <c r="X40" s="30">
        <f>'[1]TTM Orignal - With Levers'!H40</f>
        <v>649.87595639845949</v>
      </c>
      <c r="Y40" s="164">
        <v>0</v>
      </c>
      <c r="Z40" s="192"/>
      <c r="AA40" s="161">
        <f t="shared" si="74"/>
        <v>664.55409541963911</v>
      </c>
      <c r="AB40" s="30">
        <f>'[1]TTM Orignal - With Levers'!I40</f>
        <v>664.55409541963911</v>
      </c>
      <c r="AC40" s="164">
        <v>0</v>
      </c>
      <c r="AD40" s="192"/>
      <c r="AE40" s="161">
        <f t="shared" si="75"/>
        <v>680.97669216442637</v>
      </c>
      <c r="AF40" s="30">
        <f>'[1]TTM Orignal - With Levers'!J40</f>
        <v>680.97669216442637</v>
      </c>
      <c r="AG40" s="164">
        <v>0</v>
      </c>
      <c r="AH40" s="192"/>
      <c r="AI40" s="161">
        <f t="shared" si="76"/>
        <v>704.1009222618452</v>
      </c>
      <c r="AJ40" s="30">
        <f>'[1]TTM Orignal - With Levers'!K40</f>
        <v>704.1009222618452</v>
      </c>
      <c r="AK40" s="164">
        <v>0</v>
      </c>
      <c r="AL40" s="192"/>
      <c r="AM40" s="161">
        <f t="shared" si="77"/>
        <v>745.22410814422994</v>
      </c>
      <c r="AN40" s="30">
        <f>'[1]TTM Orignal - With Levers'!L40</f>
        <v>745.22410814422994</v>
      </c>
      <c r="AO40" s="164">
        <v>0</v>
      </c>
      <c r="AP40" s="192"/>
      <c r="AQ40" s="161">
        <f t="shared" si="78"/>
        <v>743.3656011663785</v>
      </c>
      <c r="AR40" s="30">
        <f>'[1]TTM Orignal - With Levers'!M40</f>
        <v>743.3656011663785</v>
      </c>
      <c r="AS40" s="164">
        <v>0</v>
      </c>
      <c r="AT40" s="192"/>
      <c r="AU40" s="161">
        <f t="shared" si="79"/>
        <v>738.79867233339769</v>
      </c>
      <c r="AV40" s="30">
        <f>'[1]TTM Orignal - With Levers'!N40</f>
        <v>738.79867233339769</v>
      </c>
      <c r="AW40" s="164">
        <v>0</v>
      </c>
      <c r="AX40" s="192"/>
      <c r="AY40" s="62">
        <f>SUM(C40:AU40)</f>
        <v>16128.223470859108</v>
      </c>
      <c r="AZ40" s="165">
        <f t="shared" si="80"/>
        <v>8466.9970483414672</v>
      </c>
      <c r="BA40" s="172">
        <f>'[1]TTM Orignal - With Levers'!V40</f>
        <v>8400.025094851042</v>
      </c>
      <c r="BB40" s="188"/>
      <c r="BD40" s="169">
        <f t="shared" si="81"/>
        <v>8466.9970483414672</v>
      </c>
      <c r="BE40" s="170">
        <f t="shared" si="82"/>
        <v>8466.9970483414672</v>
      </c>
      <c r="BF40" s="171">
        <f t="shared" si="83"/>
        <v>8466.9970483414672</v>
      </c>
    </row>
    <row r="41" spans="1:58" x14ac:dyDescent="0.3">
      <c r="A41" s="28">
        <v>5440</v>
      </c>
      <c r="B41" s="35" t="s">
        <v>42</v>
      </c>
      <c r="C41" s="161">
        <f t="shared" si="69"/>
        <v>188.45734307752193</v>
      </c>
      <c r="D41" s="30">
        <f>'[1]TTM Orignal - With Levers'!C41</f>
        <v>188.45734307752193</v>
      </c>
      <c r="E41" s="164">
        <v>0</v>
      </c>
      <c r="F41" s="192"/>
      <c r="G41" s="161">
        <f t="shared" si="70"/>
        <v>181.98703136447631</v>
      </c>
      <c r="H41" s="30">
        <f>'[1]TTM Orignal - With Levers'!D41</f>
        <v>181.98703136447631</v>
      </c>
      <c r="I41" s="164">
        <v>0</v>
      </c>
      <c r="J41" s="192"/>
      <c r="K41" s="161">
        <f t="shared" si="71"/>
        <v>174.81544070441188</v>
      </c>
      <c r="L41" s="30">
        <f>'[1]TTM Orignal - With Levers'!E41</f>
        <v>174.81544070441188</v>
      </c>
      <c r="M41" s="164">
        <v>0</v>
      </c>
      <c r="N41" s="192"/>
      <c r="O41" s="85">
        <f>(O$8/$BA$8)*$BA41</f>
        <v>184.17287209866558</v>
      </c>
      <c r="P41" s="30">
        <f>'[1]TTM Orignal - With Levers'!F41</f>
        <v>167.42988372605964</v>
      </c>
      <c r="Q41" s="164">
        <v>0</v>
      </c>
      <c r="R41" s="192"/>
      <c r="S41" s="161">
        <f t="shared" si="72"/>
        <v>155.59256286819669</v>
      </c>
      <c r="T41" s="30">
        <f>'[1]TTM Orignal - With Levers'!G41</f>
        <v>155.59256286819669</v>
      </c>
      <c r="U41" s="164">
        <v>0</v>
      </c>
      <c r="V41" s="192"/>
      <c r="W41" s="161">
        <f t="shared" si="73"/>
        <v>162.46898909961487</v>
      </c>
      <c r="X41" s="30">
        <f>'[1]TTM Orignal - With Levers'!H41</f>
        <v>162.46898909961487</v>
      </c>
      <c r="Y41" s="164">
        <v>0</v>
      </c>
      <c r="Z41" s="192"/>
      <c r="AA41" s="161">
        <f t="shared" si="74"/>
        <v>166.13852385490978</v>
      </c>
      <c r="AB41" s="30">
        <f>'[1]TTM Orignal - With Levers'!I41</f>
        <v>166.13852385490978</v>
      </c>
      <c r="AC41" s="164">
        <v>0</v>
      </c>
      <c r="AD41" s="192"/>
      <c r="AE41" s="161">
        <f t="shared" si="75"/>
        <v>170.24417304110659</v>
      </c>
      <c r="AF41" s="30">
        <f>'[1]TTM Orignal - With Levers'!J41</f>
        <v>170.24417304110659</v>
      </c>
      <c r="AG41" s="164">
        <v>0</v>
      </c>
      <c r="AH41" s="192"/>
      <c r="AI41" s="161">
        <f t="shared" si="76"/>
        <v>176.0252305654613</v>
      </c>
      <c r="AJ41" s="30">
        <f>'[1]TTM Orignal - With Levers'!K41</f>
        <v>176.0252305654613</v>
      </c>
      <c r="AK41" s="164">
        <v>0</v>
      </c>
      <c r="AL41" s="192"/>
      <c r="AM41" s="161">
        <f t="shared" si="77"/>
        <v>186.30602703605749</v>
      </c>
      <c r="AN41" s="30">
        <f>'[1]TTM Orignal - With Levers'!L41</f>
        <v>186.30602703605749</v>
      </c>
      <c r="AO41" s="164">
        <v>0</v>
      </c>
      <c r="AP41" s="192"/>
      <c r="AQ41" s="161">
        <f t="shared" si="78"/>
        <v>185.84140029159462</v>
      </c>
      <c r="AR41" s="30">
        <f>'[1]TTM Orignal - With Levers'!M41</f>
        <v>185.84140029159462</v>
      </c>
      <c r="AS41" s="164">
        <v>0</v>
      </c>
      <c r="AT41" s="192"/>
      <c r="AU41" s="161">
        <f t="shared" si="79"/>
        <v>184.69966808334942</v>
      </c>
      <c r="AV41" s="30">
        <f>'[1]TTM Orignal - With Levers'!N41</f>
        <v>184.69966808334942</v>
      </c>
      <c r="AW41" s="164">
        <v>0</v>
      </c>
      <c r="AX41" s="192"/>
      <c r="AY41" s="62">
        <f>SUM(C41:AU41)</f>
        <v>4032.0558677147769</v>
      </c>
      <c r="AZ41" s="165">
        <f t="shared" si="80"/>
        <v>2116.7492620853668</v>
      </c>
      <c r="BA41" s="172">
        <f>'[1]TTM Orignal - With Levers'!V41</f>
        <v>2100.0062737127605</v>
      </c>
      <c r="BB41" s="188"/>
      <c r="BD41" s="169">
        <f t="shared" si="81"/>
        <v>2116.7492620853668</v>
      </c>
      <c r="BE41" s="170">
        <f t="shared" si="82"/>
        <v>2116.7492620853668</v>
      </c>
      <c r="BF41" s="171">
        <f t="shared" si="83"/>
        <v>2116.7492620853668</v>
      </c>
    </row>
    <row r="42" spans="1:58" x14ac:dyDescent="0.3">
      <c r="A42" s="28">
        <v>5450</v>
      </c>
      <c r="B42" s="35" t="s">
        <v>43</v>
      </c>
      <c r="C42" s="161">
        <f t="shared" si="69"/>
        <v>192.94442267460579</v>
      </c>
      <c r="D42" s="30">
        <f>'[1]TTM Orignal - With Levers'!C42</f>
        <v>192.94442267460579</v>
      </c>
      <c r="E42" s="164">
        <v>0</v>
      </c>
      <c r="F42" s="192"/>
      <c r="G42" s="161">
        <f t="shared" si="70"/>
        <v>186.32005592077337</v>
      </c>
      <c r="H42" s="30">
        <f>'[1]TTM Orignal - With Levers'!D42</f>
        <v>186.32005592077337</v>
      </c>
      <c r="I42" s="164">
        <v>0</v>
      </c>
      <c r="J42" s="192"/>
      <c r="K42" s="161">
        <f t="shared" si="71"/>
        <v>178.97771310213599</v>
      </c>
      <c r="L42" s="30">
        <f>'[1]TTM Orignal - With Levers'!E42</f>
        <v>178.97771310213599</v>
      </c>
      <c r="M42" s="164">
        <v>0</v>
      </c>
      <c r="N42" s="192"/>
      <c r="O42" s="85">
        <f>(O$8/$BA$8)*$BA42</f>
        <v>188.55794048196714</v>
      </c>
      <c r="P42" s="30">
        <f>'[1]TTM Orignal - With Levers'!F42</f>
        <v>171.41630952906107</v>
      </c>
      <c r="Q42" s="164">
        <v>0</v>
      </c>
      <c r="R42" s="192"/>
      <c r="S42" s="161">
        <f t="shared" si="72"/>
        <v>159.29714769839185</v>
      </c>
      <c r="T42" s="30">
        <f>'[1]TTM Orignal - With Levers'!G42</f>
        <v>159.29714769839185</v>
      </c>
      <c r="U42" s="164">
        <v>0</v>
      </c>
      <c r="V42" s="192"/>
      <c r="W42" s="161">
        <f t="shared" si="73"/>
        <v>166.33729836389142</v>
      </c>
      <c r="X42" s="30">
        <f>'[1]TTM Orignal - With Levers'!H42</f>
        <v>166.33729836389142</v>
      </c>
      <c r="Y42" s="164">
        <v>0</v>
      </c>
      <c r="Z42" s="192"/>
      <c r="AA42" s="161">
        <f t="shared" si="74"/>
        <v>170.09420299431241</v>
      </c>
      <c r="AB42" s="30">
        <f>'[1]TTM Orignal - With Levers'!I42</f>
        <v>170.09420299431241</v>
      </c>
      <c r="AC42" s="164">
        <v>0</v>
      </c>
      <c r="AD42" s="192"/>
      <c r="AE42" s="161">
        <f t="shared" si="75"/>
        <v>174.29760573256152</v>
      </c>
      <c r="AF42" s="30">
        <f>'[1]TTM Orignal - With Levers'!J42</f>
        <v>174.29760573256152</v>
      </c>
      <c r="AG42" s="164">
        <v>0</v>
      </c>
      <c r="AH42" s="192"/>
      <c r="AI42" s="161">
        <f t="shared" si="76"/>
        <v>180.21630748368659</v>
      </c>
      <c r="AJ42" s="30">
        <f>'[1]TTM Orignal - With Levers'!K42</f>
        <v>180.21630748368659</v>
      </c>
      <c r="AK42" s="164">
        <v>0</v>
      </c>
      <c r="AL42" s="192"/>
      <c r="AM42" s="161">
        <f t="shared" si="77"/>
        <v>190.74188482263028</v>
      </c>
      <c r="AN42" s="30">
        <f>'[1]TTM Orignal - With Levers'!L42</f>
        <v>190.74188482263028</v>
      </c>
      <c r="AO42" s="164">
        <v>0</v>
      </c>
      <c r="AP42" s="192"/>
      <c r="AQ42" s="161">
        <f t="shared" si="78"/>
        <v>190.26619553663258</v>
      </c>
      <c r="AR42" s="30">
        <f>'[1]TTM Orignal - With Levers'!M42</f>
        <v>190.26619553663258</v>
      </c>
      <c r="AS42" s="164">
        <v>0</v>
      </c>
      <c r="AT42" s="192"/>
      <c r="AU42" s="161">
        <f t="shared" si="79"/>
        <v>189.0972792281911</v>
      </c>
      <c r="AV42" s="30">
        <f>'[1]TTM Orignal - With Levers'!N42</f>
        <v>189.0972792281911</v>
      </c>
      <c r="AW42" s="164">
        <v>0</v>
      </c>
      <c r="AX42" s="192"/>
      <c r="AY42" s="62"/>
      <c r="AZ42" s="165">
        <f t="shared" si="80"/>
        <v>2167.1480540397797</v>
      </c>
      <c r="BA42" s="172">
        <f>'[1]TTM Orignal - With Levers'!V42</f>
        <v>2150.0064230868738</v>
      </c>
      <c r="BB42" s="188"/>
      <c r="BD42" s="169">
        <f t="shared" si="81"/>
        <v>2167.1480540397797</v>
      </c>
      <c r="BE42" s="170">
        <f t="shared" si="82"/>
        <v>2167.1480540397797</v>
      </c>
      <c r="BF42" s="171">
        <f t="shared" si="83"/>
        <v>2167.1480540397797</v>
      </c>
    </row>
    <row r="43" spans="1:58" x14ac:dyDescent="0.3">
      <c r="A43" s="28">
        <v>5460</v>
      </c>
      <c r="B43" s="35" t="s">
        <v>44</v>
      </c>
      <c r="C43" s="161">
        <f t="shared" si="69"/>
        <v>1088.5655102525434</v>
      </c>
      <c r="D43" s="30">
        <f>'[1]TTM Orignal - With Levers'!C43</f>
        <v>1088.5655102525434</v>
      </c>
      <c r="E43" s="164">
        <v>0</v>
      </c>
      <c r="F43" s="192"/>
      <c r="G43" s="161">
        <f t="shared" si="70"/>
        <v>1051.1917573576654</v>
      </c>
      <c r="H43" s="30">
        <f>'[1]TTM Orignal - With Levers'!D43</f>
        <v>1051.1917573576654</v>
      </c>
      <c r="I43" s="164">
        <v>0</v>
      </c>
      <c r="J43" s="192"/>
      <c r="K43" s="177">
        <f t="shared" si="71"/>
        <v>1090.548666382894</v>
      </c>
      <c r="L43" s="149">
        <f>'[1]TTM Orignal - With Levers'!E43</f>
        <v>1009.7672836878648</v>
      </c>
      <c r="M43" s="178">
        <v>0.08</v>
      </c>
      <c r="N43" s="194"/>
      <c r="O43" s="194">
        <f>(O$8/$BA$8)*$BA43</f>
        <v>1063.8175897889587</v>
      </c>
      <c r="P43" s="149">
        <f>'[1]TTM Orignal - With Levers'!F43</f>
        <v>967.10689980814448</v>
      </c>
      <c r="Q43" s="178">
        <v>0.1</v>
      </c>
      <c r="R43" s="194"/>
      <c r="S43" s="177">
        <f t="shared" si="72"/>
        <v>988.60550778588026</v>
      </c>
      <c r="T43" s="149">
        <f>'[1]TTM Orignal - With Levers'!G43</f>
        <v>898.73227980534568</v>
      </c>
      <c r="U43" s="178">
        <v>0.1</v>
      </c>
      <c r="V43" s="194"/>
      <c r="W43" s="177">
        <f t="shared" si="73"/>
        <v>1041.6815285399737</v>
      </c>
      <c r="X43" s="149">
        <f>'[1]TTM Orignal - With Levers'!H43</f>
        <v>938.45182751348977</v>
      </c>
      <c r="Y43" s="178">
        <v>0.11</v>
      </c>
      <c r="Z43" s="194"/>
      <c r="AA43" s="177">
        <f t="shared" si="74"/>
        <v>1036.4195799566</v>
      </c>
      <c r="AB43" s="149">
        <f>'[1]TTM Orignal - With Levers'!I43</f>
        <v>959.64775921907415</v>
      </c>
      <c r="AC43" s="178">
        <v>0.08</v>
      </c>
      <c r="AD43" s="194"/>
      <c r="AE43" s="177">
        <f t="shared" si="75"/>
        <v>1140.7008142984776</v>
      </c>
      <c r="AF43" s="149">
        <f>'[1]TTM Orignal - With Levers'!J43</f>
        <v>983.36277094696334</v>
      </c>
      <c r="AG43" s="178">
        <v>0.16</v>
      </c>
      <c r="AH43" s="194"/>
      <c r="AI43" s="177">
        <f t="shared" si="76"/>
        <v>1199.7712072265113</v>
      </c>
      <c r="AJ43" s="149">
        <f>'[1]TTM Orignal - With Levers'!K43</f>
        <v>1016.7552603614503</v>
      </c>
      <c r="AK43" s="178">
        <v>0.18</v>
      </c>
      <c r="AL43" s="194"/>
      <c r="AM43" s="177">
        <f t="shared" si="77"/>
        <v>1312.8897008075242</v>
      </c>
      <c r="AN43" s="149">
        <f>'[1]TTM Orignal - With Levers'!L43</f>
        <v>1076.1390990225607</v>
      </c>
      <c r="AO43" s="178">
        <v>0.22</v>
      </c>
      <c r="AP43" s="194"/>
      <c r="AQ43" s="177">
        <f t="shared" si="78"/>
        <v>1352.5537113222258</v>
      </c>
      <c r="AR43" s="149">
        <f>'[1]TTM Orignal - With Levers'!M43</f>
        <v>1073.4553264462108</v>
      </c>
      <c r="AS43" s="178">
        <v>0.26</v>
      </c>
      <c r="AT43" s="194"/>
      <c r="AU43" s="177">
        <f t="shared" si="79"/>
        <v>1386.9186028601605</v>
      </c>
      <c r="AV43" s="30">
        <f>'[1]TTM Orignal - With Levers'!N43</f>
        <v>1066.8604637385849</v>
      </c>
      <c r="AW43" s="163">
        <v>0.3</v>
      </c>
      <c r="AX43" s="192"/>
      <c r="AY43" s="62"/>
      <c r="AZ43" s="165">
        <f t="shared" si="80"/>
        <v>13753.664176579414</v>
      </c>
      <c r="BA43" s="172">
        <f>'[1]TTM Orignal - With Levers'!V43</f>
        <v>12130.036238159897</v>
      </c>
      <c r="BB43" s="188"/>
      <c r="BD43" s="169">
        <f t="shared" si="81"/>
        <v>13753.664176579414</v>
      </c>
      <c r="BE43" s="170">
        <f t="shared" si="82"/>
        <v>13753.664176579414</v>
      </c>
      <c r="BF43" s="171">
        <f t="shared" si="83"/>
        <v>13753.664176579414</v>
      </c>
    </row>
    <row r="44" spans="1:58" x14ac:dyDescent="0.3">
      <c r="A44" s="28"/>
      <c r="B44" s="65" t="s">
        <v>45</v>
      </c>
      <c r="C44" s="39">
        <f t="shared" ref="C44:AY44" si="84">SUM(C38:C43)</f>
        <v>7515.8591403433047</v>
      </c>
      <c r="D44" s="39"/>
      <c r="E44" s="39"/>
      <c r="F44" s="39"/>
      <c r="G44" s="39">
        <f t="shared" si="84"/>
        <v>7439.5094621293665</v>
      </c>
      <c r="H44" s="39"/>
      <c r="I44" s="39"/>
      <c r="J44" s="39"/>
      <c r="K44" s="39">
        <f t="shared" si="84"/>
        <v>7423.9600170772219</v>
      </c>
      <c r="L44" s="39"/>
      <c r="M44" s="39"/>
      <c r="N44" s="39"/>
      <c r="O44" s="39">
        <f t="shared" si="84"/>
        <v>7301.6443593796457</v>
      </c>
      <c r="P44" s="39"/>
      <c r="Q44" s="39"/>
      <c r="R44" s="39"/>
      <c r="S44" s="39">
        <f t="shared" si="84"/>
        <v>6923.9755721765814</v>
      </c>
      <c r="T44" s="39"/>
      <c r="U44" s="39"/>
      <c r="V44" s="39"/>
      <c r="W44" s="39">
        <f t="shared" si="84"/>
        <v>7063.911239320094</v>
      </c>
      <c r="X44" s="39"/>
      <c r="Y44" s="39"/>
      <c r="Z44" s="39"/>
      <c r="AA44" s="39">
        <f t="shared" si="84"/>
        <v>7227.1108686211428</v>
      </c>
      <c r="AB44" s="39"/>
      <c r="AC44" s="39"/>
      <c r="AD44" s="39"/>
      <c r="AE44" s="39">
        <f t="shared" si="84"/>
        <v>7740.5611195134152</v>
      </c>
      <c r="AF44" s="39"/>
      <c r="AG44" s="39"/>
      <c r="AH44" s="39"/>
      <c r="AI44" s="39">
        <f t="shared" si="84"/>
        <v>8367.9834385345348</v>
      </c>
      <c r="AJ44" s="39"/>
      <c r="AK44" s="39"/>
      <c r="AL44" s="39"/>
      <c r="AM44" s="39">
        <f t="shared" si="84"/>
        <v>8750.0779247226274</v>
      </c>
      <c r="AN44" s="39"/>
      <c r="AO44" s="39"/>
      <c r="AP44" s="39"/>
      <c r="AQ44" s="39">
        <f t="shared" si="84"/>
        <v>9141.766139065825</v>
      </c>
      <c r="AR44" s="39"/>
      <c r="AS44" s="39"/>
      <c r="AT44" s="39"/>
      <c r="AU44" s="39">
        <f t="shared" si="84"/>
        <v>9380.9912066112029</v>
      </c>
      <c r="AV44" s="39"/>
      <c r="AW44" s="39"/>
      <c r="AX44" s="39"/>
      <c r="AY44" s="173">
        <f t="shared" si="84"/>
        <v>50160.279338573884</v>
      </c>
      <c r="AZ44" s="173">
        <f>SUM(AZ38:AZ43)</f>
        <v>94277.350487494972</v>
      </c>
      <c r="BA44" s="179">
        <f>SUM(BA38:BA43)</f>
        <v>84780.25327874659</v>
      </c>
      <c r="BB44" s="23"/>
      <c r="BD44" s="39">
        <f>SUM(BD38:BD43)</f>
        <v>94277.350487494972</v>
      </c>
      <c r="BE44" s="39">
        <f t="shared" ref="BE44:BF44" si="85">SUM(BE38:BE43)</f>
        <v>94277.350487494972</v>
      </c>
      <c r="BF44" s="39">
        <f t="shared" si="85"/>
        <v>94277.350487494972</v>
      </c>
    </row>
    <row r="45" spans="1:58" x14ac:dyDescent="0.3">
      <c r="A45" s="28"/>
      <c r="B45" s="66" t="s">
        <v>30</v>
      </c>
      <c r="C45" s="67">
        <f t="shared" ref="C45:AZ45" si="86">SUM(C8-C44)</f>
        <v>7686.4108596566957</v>
      </c>
      <c r="D45" s="67"/>
      <c r="E45" s="67"/>
      <c r="F45" s="67"/>
      <c r="G45" s="67">
        <f t="shared" si="86"/>
        <v>7240.8205378706334</v>
      </c>
      <c r="H45" s="67"/>
      <c r="I45" s="67"/>
      <c r="J45" s="67"/>
      <c r="K45" s="67">
        <f t="shared" si="86"/>
        <v>7806.0055829227776</v>
      </c>
      <c r="L45" s="67"/>
      <c r="M45" s="67"/>
      <c r="N45" s="67"/>
      <c r="O45" s="67">
        <f t="shared" si="86"/>
        <v>7555.0106406203531</v>
      </c>
      <c r="P45" s="67"/>
      <c r="Q45" s="67"/>
      <c r="R45" s="67"/>
      <c r="S45" s="67">
        <f t="shared" si="86"/>
        <v>6882.3114278234189</v>
      </c>
      <c r="T45" s="67"/>
      <c r="U45" s="67"/>
      <c r="V45" s="67"/>
      <c r="W45" s="67">
        <f t="shared" si="86"/>
        <v>7483.604460679906</v>
      </c>
      <c r="X45" s="67"/>
      <c r="Y45" s="67"/>
      <c r="Z45" s="67"/>
      <c r="AA45" s="67">
        <f t="shared" si="86"/>
        <v>7246.9195313788568</v>
      </c>
      <c r="AB45" s="67"/>
      <c r="AC45" s="67"/>
      <c r="AD45" s="67"/>
      <c r="AE45" s="67">
        <f t="shared" si="86"/>
        <v>8189.8000804865842</v>
      </c>
      <c r="AF45" s="67"/>
      <c r="AG45" s="67"/>
      <c r="AH45" s="67"/>
      <c r="AI45" s="67">
        <f t="shared" si="86"/>
        <v>8387.3203614654667</v>
      </c>
      <c r="AJ45" s="67"/>
      <c r="AK45" s="67"/>
      <c r="AL45" s="67"/>
      <c r="AM45" s="67">
        <f t="shared" si="86"/>
        <v>9584.9726752773713</v>
      </c>
      <c r="AN45" s="67"/>
      <c r="AO45" s="67"/>
      <c r="AP45" s="67"/>
      <c r="AQ45" s="67">
        <f t="shared" si="86"/>
        <v>9747.2088609341736</v>
      </c>
      <c r="AR45" s="67"/>
      <c r="AS45" s="67"/>
      <c r="AT45" s="67"/>
      <c r="AU45" s="67">
        <f t="shared" si="86"/>
        <v>9987.9037933887976</v>
      </c>
      <c r="AV45" s="67"/>
      <c r="AW45" s="67"/>
      <c r="AX45" s="67"/>
      <c r="AY45" s="180">
        <f t="shared" si="86"/>
        <v>-50160.279338573884</v>
      </c>
      <c r="AZ45" s="180">
        <f t="shared" si="86"/>
        <v>97798.288812505009</v>
      </c>
      <c r="BA45" s="181">
        <f>SUM(BA8-BA44)</f>
        <v>84620.74672125341</v>
      </c>
      <c r="BB45" s="63"/>
      <c r="BD45" s="67">
        <f t="shared" ref="BD45:BF45" si="87">SUM(BD8-BD44)</f>
        <v>97798.288812505009</v>
      </c>
      <c r="BE45" s="67">
        <f t="shared" si="87"/>
        <v>97798.288812505009</v>
      </c>
      <c r="BF45" s="67">
        <f t="shared" si="87"/>
        <v>97798.288812505009</v>
      </c>
    </row>
    <row r="46" spans="1:58" x14ac:dyDescent="0.3">
      <c r="A46" s="28"/>
      <c r="B46" s="69" t="s">
        <v>31</v>
      </c>
      <c r="C46" s="70">
        <f t="shared" ref="C46:AY46" si="88">SUM(C8-C44)/C8</f>
        <v>0.50560941620275757</v>
      </c>
      <c r="D46" s="70"/>
      <c r="E46" s="70"/>
      <c r="F46" s="70"/>
      <c r="G46" s="70">
        <f t="shared" si="88"/>
        <v>0.49323281819077863</v>
      </c>
      <c r="H46" s="70"/>
      <c r="I46" s="70"/>
      <c r="J46" s="70"/>
      <c r="K46" s="70">
        <f t="shared" si="88"/>
        <v>0.51254256168003276</v>
      </c>
      <c r="L46" s="70"/>
      <c r="M46" s="70"/>
      <c r="N46" s="70"/>
      <c r="O46" s="70">
        <f t="shared" si="88"/>
        <v>0.50852702984759046</v>
      </c>
      <c r="P46" s="70"/>
      <c r="Q46" s="70"/>
      <c r="R46" s="70"/>
      <c r="S46" s="70">
        <f t="shared" si="88"/>
        <v>0.49849111696891557</v>
      </c>
      <c r="T46" s="70"/>
      <c r="U46" s="70"/>
      <c r="V46" s="70"/>
      <c r="W46" s="70">
        <f t="shared" si="88"/>
        <v>0.51442491041132932</v>
      </c>
      <c r="X46" s="70"/>
      <c r="Y46" s="70"/>
      <c r="Z46" s="70"/>
      <c r="AA46" s="70">
        <f t="shared" si="88"/>
        <v>0.50068428289185141</v>
      </c>
      <c r="AB46" s="70"/>
      <c r="AC46" s="70"/>
      <c r="AD46" s="70"/>
      <c r="AE46" s="70">
        <f t="shared" si="88"/>
        <v>0.51410008710201649</v>
      </c>
      <c r="AF46" s="70"/>
      <c r="AG46" s="70"/>
      <c r="AH46" s="70"/>
      <c r="AI46" s="70">
        <f t="shared" si="88"/>
        <v>0.50057703886368599</v>
      </c>
      <c r="AJ46" s="70"/>
      <c r="AK46" s="70"/>
      <c r="AL46" s="70"/>
      <c r="AM46" s="70">
        <f t="shared" si="88"/>
        <v>0.52276772420128315</v>
      </c>
      <c r="AN46" s="70"/>
      <c r="AO46" s="70"/>
      <c r="AP46" s="70"/>
      <c r="AQ46" s="70">
        <f t="shared" si="88"/>
        <v>0.51602635192932245</v>
      </c>
      <c r="AR46" s="70"/>
      <c r="AS46" s="70"/>
      <c r="AT46" s="70"/>
      <c r="AU46" s="70">
        <f t="shared" si="88"/>
        <v>0.51566719698716923</v>
      </c>
      <c r="AV46" s="70"/>
      <c r="AW46" s="70"/>
      <c r="AX46" s="70"/>
      <c r="AY46" s="182" t="e">
        <f t="shared" si="88"/>
        <v>#DIV/0!</v>
      </c>
      <c r="AZ46" s="183">
        <f>SUM(AZ8-AZ44)/AZ8</f>
        <v>0.50916549942991662</v>
      </c>
      <c r="BA46" s="195">
        <f>SUM(BA8-BA44)/BA8</f>
        <v>0.49952920420336011</v>
      </c>
      <c r="BB46" s="63"/>
      <c r="BD46" s="70">
        <f>SUM(BD8-BD44)/BD8</f>
        <v>0.50916549942991662</v>
      </c>
      <c r="BE46" s="70">
        <f t="shared" ref="BE46:BF46" si="89">SUM(BE8-BE44)/BE8</f>
        <v>0.50916549942991662</v>
      </c>
      <c r="BF46" s="70">
        <f t="shared" si="89"/>
        <v>0.50916549942991662</v>
      </c>
    </row>
    <row r="47" spans="1:58" x14ac:dyDescent="0.3">
      <c r="A47" s="28"/>
      <c r="B47" s="72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196"/>
      <c r="BB47" s="63"/>
    </row>
    <row r="48" spans="1:58" x14ac:dyDescent="0.3">
      <c r="A48" s="28"/>
      <c r="B48" s="92" t="s">
        <v>46</v>
      </c>
      <c r="C48" s="93">
        <f>SUM(C18,C25,C33,C44)</f>
        <v>86599.792823759621</v>
      </c>
      <c r="D48" s="93"/>
      <c r="E48" s="93"/>
      <c r="F48" s="93"/>
      <c r="G48" s="93">
        <f t="shared" ref="G48:AY48" si="90">SUM(G18,G25,G33,G44)</f>
        <v>77374.295967738042</v>
      </c>
      <c r="H48" s="93"/>
      <c r="I48" s="93"/>
      <c r="J48" s="93"/>
      <c r="K48" s="93">
        <f t="shared" si="90"/>
        <v>66886.398961241648</v>
      </c>
      <c r="L48" s="93"/>
      <c r="M48" s="93"/>
      <c r="N48" s="93"/>
      <c r="O48" s="93">
        <f t="shared" si="90"/>
        <v>61445.898165374521</v>
      </c>
      <c r="P48" s="93"/>
      <c r="Q48" s="93"/>
      <c r="R48" s="93"/>
      <c r="S48" s="93">
        <f t="shared" si="90"/>
        <v>49050.418172542362</v>
      </c>
      <c r="T48" s="93"/>
      <c r="U48" s="93"/>
      <c r="V48" s="93"/>
      <c r="W48" s="93">
        <f t="shared" si="90"/>
        <v>55307.121010567818</v>
      </c>
      <c r="X48" s="93"/>
      <c r="Y48" s="93"/>
      <c r="Z48" s="93"/>
      <c r="AA48" s="93">
        <f t="shared" si="90"/>
        <v>55110.832342771122</v>
      </c>
      <c r="AB48" s="93"/>
      <c r="AC48" s="93"/>
      <c r="AD48" s="93"/>
      <c r="AE48" s="93">
        <f t="shared" si="90"/>
        <v>65574.068972825698</v>
      </c>
      <c r="AF48" s="93"/>
      <c r="AG48" s="93"/>
      <c r="AH48" s="93"/>
      <c r="AI48" s="93">
        <f t="shared" si="90"/>
        <v>76753.136467586635</v>
      </c>
      <c r="AJ48" s="93"/>
      <c r="AK48" s="93"/>
      <c r="AL48" s="93"/>
      <c r="AM48" s="93">
        <f t="shared" si="90"/>
        <v>105850.02758501159</v>
      </c>
      <c r="AN48" s="93"/>
      <c r="AO48" s="93"/>
      <c r="AP48" s="93"/>
      <c r="AQ48" s="93">
        <f t="shared" si="90"/>
        <v>100134.72056051579</v>
      </c>
      <c r="AR48" s="93"/>
      <c r="AS48" s="93"/>
      <c r="AT48" s="93"/>
      <c r="AU48" s="93">
        <f t="shared" si="90"/>
        <v>95619.109512080846</v>
      </c>
      <c r="AV48" s="93"/>
      <c r="AW48" s="93"/>
      <c r="AX48" s="93"/>
      <c r="AY48" s="197">
        <f t="shared" si="90"/>
        <v>899406.80647610046</v>
      </c>
      <c r="AZ48" s="198">
        <f>SUM(AZ18,AZ25,AZ33,AZ44)</f>
        <v>895705.82054201572</v>
      </c>
      <c r="BA48" s="199">
        <f>SUM(BA18,BA25,BA33,BA44)</f>
        <v>830497.36171354703</v>
      </c>
      <c r="BB48" s="63"/>
      <c r="BD48" s="93">
        <f>SUM(BD18,BD25,BD33,BD44)</f>
        <v>895705.82054201572</v>
      </c>
      <c r="BE48" s="93">
        <f t="shared" ref="BE48:BF48" si="91">SUM(BE18,BE25,BE33,BE44)</f>
        <v>895705.82054201572</v>
      </c>
      <c r="BF48" s="93">
        <f t="shared" si="91"/>
        <v>895705.82054201572</v>
      </c>
    </row>
    <row r="49" spans="1:58" x14ac:dyDescent="0.3">
      <c r="A49" s="28"/>
      <c r="B49" s="95" t="s">
        <v>47</v>
      </c>
      <c r="C49" s="96">
        <f t="shared" ref="C49:AZ49" si="92">SUM(C9-C48)</f>
        <v>38338.477176240383</v>
      </c>
      <c r="D49" s="96"/>
      <c r="E49" s="96"/>
      <c r="F49" s="96"/>
      <c r="G49" s="96">
        <f t="shared" si="92"/>
        <v>35518.03403226196</v>
      </c>
      <c r="H49" s="96"/>
      <c r="I49" s="96"/>
      <c r="J49" s="96"/>
      <c r="K49" s="96">
        <f t="shared" si="92"/>
        <v>33139.566638758348</v>
      </c>
      <c r="L49" s="96"/>
      <c r="M49" s="96"/>
      <c r="N49" s="96"/>
      <c r="O49" s="96">
        <f t="shared" si="92"/>
        <v>31485.656834625486</v>
      </c>
      <c r="P49" s="96"/>
      <c r="Q49" s="96"/>
      <c r="R49" s="96"/>
      <c r="S49" s="96">
        <f t="shared" si="92"/>
        <v>26042.408827457642</v>
      </c>
      <c r="T49" s="96"/>
      <c r="U49" s="96"/>
      <c r="V49" s="96"/>
      <c r="W49" s="96">
        <f t="shared" si="92"/>
        <v>30184.754689432186</v>
      </c>
      <c r="X49" s="96"/>
      <c r="Y49" s="96"/>
      <c r="Z49" s="96"/>
      <c r="AA49" s="96">
        <f t="shared" si="92"/>
        <v>28321.838057228881</v>
      </c>
      <c r="AB49" s="96"/>
      <c r="AC49" s="96"/>
      <c r="AD49" s="96"/>
      <c r="AE49" s="96">
        <f t="shared" si="92"/>
        <v>37260.665427174303</v>
      </c>
      <c r="AF49" s="96"/>
      <c r="AG49" s="96"/>
      <c r="AH49" s="96"/>
      <c r="AI49" s="96">
        <f t="shared" si="92"/>
        <v>40189.017732413355</v>
      </c>
      <c r="AJ49" s="96"/>
      <c r="AK49" s="96"/>
      <c r="AL49" s="96"/>
      <c r="AM49" s="96">
        <f t="shared" si="92"/>
        <v>57374.536614988407</v>
      </c>
      <c r="AN49" s="96"/>
      <c r="AO49" s="96"/>
      <c r="AP49" s="96"/>
      <c r="AQ49" s="96">
        <f t="shared" si="92"/>
        <v>49502.656839484203</v>
      </c>
      <c r="AR49" s="96"/>
      <c r="AS49" s="96"/>
      <c r="AT49" s="96"/>
      <c r="AU49" s="96">
        <f t="shared" si="92"/>
        <v>46849.036332919175</v>
      </c>
      <c r="AV49" s="96"/>
      <c r="AW49" s="96"/>
      <c r="AX49" s="96"/>
      <c r="AY49" s="200">
        <f t="shared" si="92"/>
        <v>-899406.80647610046</v>
      </c>
      <c r="AZ49" s="201">
        <f t="shared" si="92"/>
        <v>454206.64920298394</v>
      </c>
      <c r="BA49" s="202">
        <f>SUM(BA9-BA48)</f>
        <v>379502.7782864531</v>
      </c>
      <c r="BB49" s="63"/>
      <c r="BD49" s="96">
        <f t="shared" ref="BD49:BF49" si="93">SUM(BD9-BD48)</f>
        <v>454206.64920298394</v>
      </c>
      <c r="BE49" s="96">
        <f t="shared" si="93"/>
        <v>454206.64920298394</v>
      </c>
      <c r="BF49" s="96">
        <f t="shared" si="93"/>
        <v>454206.64920298394</v>
      </c>
    </row>
    <row r="50" spans="1:58" ht="15" thickBot="1" x14ac:dyDescent="0.35">
      <c r="A50" s="28"/>
      <c r="B50" s="90" t="s">
        <v>48</v>
      </c>
      <c r="C50" s="98">
        <f t="shared" ref="C50:AZ50" si="94">C49/C9</f>
        <v>0.30685935683470228</v>
      </c>
      <c r="D50" s="98"/>
      <c r="E50" s="98"/>
      <c r="F50" s="98"/>
      <c r="G50" s="98">
        <f t="shared" si="94"/>
        <v>0.31461866392749588</v>
      </c>
      <c r="H50" s="98"/>
      <c r="I50" s="98"/>
      <c r="J50" s="98"/>
      <c r="K50" s="98">
        <f t="shared" si="94"/>
        <v>0.33130963985173817</v>
      </c>
      <c r="L50" s="98"/>
      <c r="M50" s="98"/>
      <c r="N50" s="98"/>
      <c r="O50" s="98">
        <f t="shared" si="94"/>
        <v>0.33880479923773454</v>
      </c>
      <c r="P50" s="98"/>
      <c r="Q50" s="98"/>
      <c r="R50" s="98"/>
      <c r="S50" s="98">
        <f t="shared" si="94"/>
        <v>0.34680288208429871</v>
      </c>
      <c r="T50" s="98"/>
      <c r="U50" s="98"/>
      <c r="V50" s="98"/>
      <c r="W50" s="98">
        <f t="shared" si="94"/>
        <v>0.35307161577965218</v>
      </c>
      <c r="X50" s="98"/>
      <c r="Y50" s="98"/>
      <c r="Z50" s="98"/>
      <c r="AA50" s="98">
        <f t="shared" si="94"/>
        <v>0.33945740824842252</v>
      </c>
      <c r="AB50" s="98"/>
      <c r="AC50" s="98"/>
      <c r="AD50" s="98"/>
      <c r="AE50" s="98">
        <f t="shared" si="94"/>
        <v>0.36233540782280954</v>
      </c>
      <c r="AF50" s="98"/>
      <c r="AG50" s="98"/>
      <c r="AH50" s="98"/>
      <c r="AI50" s="98">
        <f t="shared" si="94"/>
        <v>0.34366578935838826</v>
      </c>
      <c r="AJ50" s="98"/>
      <c r="AK50" s="98"/>
      <c r="AL50" s="98"/>
      <c r="AM50" s="98">
        <f t="shared" si="94"/>
        <v>0.35150675326470504</v>
      </c>
      <c r="AN50" s="98"/>
      <c r="AO50" s="98"/>
      <c r="AP50" s="98"/>
      <c r="AQ50" s="98">
        <f t="shared" si="94"/>
        <v>0.33081745817528746</v>
      </c>
      <c r="AR50" s="98"/>
      <c r="AS50" s="98"/>
      <c r="AT50" s="98"/>
      <c r="AU50" s="98">
        <f t="shared" si="94"/>
        <v>0.32883867516524828</v>
      </c>
      <c r="AV50" s="98"/>
      <c r="AW50" s="98"/>
      <c r="AX50" s="98"/>
      <c r="AY50" s="203" t="e">
        <f t="shared" si="94"/>
        <v>#DIV/0!</v>
      </c>
      <c r="AZ50" s="183">
        <f t="shared" si="94"/>
        <v>0.336471185638269</v>
      </c>
      <c r="BA50" s="184">
        <f>BA49/BA9</f>
        <v>0.31363862345210397</v>
      </c>
      <c r="BB50" s="63"/>
      <c r="BD50" s="98">
        <f t="shared" ref="BD50:BF50" si="95">BD49/BD9</f>
        <v>0.336471185638269</v>
      </c>
      <c r="BE50" s="98">
        <f t="shared" si="95"/>
        <v>0.336471185638269</v>
      </c>
      <c r="BF50" s="98">
        <f t="shared" si="95"/>
        <v>0.336471185638269</v>
      </c>
    </row>
    <row r="51" spans="1:58" x14ac:dyDescent="0.3">
      <c r="A51" s="28"/>
      <c r="B51" s="72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73"/>
      <c r="BA51" s="73"/>
      <c r="BB51" s="8"/>
    </row>
    <row r="52" spans="1:58" ht="15" thickBot="1" x14ac:dyDescent="0.35">
      <c r="A52" s="36"/>
      <c r="B52" s="37" t="s">
        <v>49</v>
      </c>
      <c r="C52" s="55"/>
      <c r="D52" s="55"/>
      <c r="E52" s="55"/>
      <c r="F52" s="55"/>
      <c r="G52" s="56"/>
      <c r="H52" s="55"/>
      <c r="I52" s="55"/>
      <c r="J52" s="55"/>
      <c r="K52" s="56"/>
      <c r="L52" s="56"/>
      <c r="M52" s="55"/>
      <c r="N52" s="55"/>
      <c r="O52" s="56"/>
      <c r="P52" s="56"/>
      <c r="Q52" s="55"/>
      <c r="R52" s="55"/>
      <c r="S52" s="56"/>
      <c r="T52" s="56"/>
      <c r="U52" s="55"/>
      <c r="V52" s="55"/>
      <c r="W52" s="57"/>
      <c r="X52" s="57"/>
      <c r="Y52" s="55"/>
      <c r="Z52" s="55"/>
      <c r="AA52" s="57"/>
      <c r="AB52" s="57"/>
      <c r="AC52" s="55"/>
      <c r="AD52" s="55"/>
      <c r="AE52" s="57"/>
      <c r="AF52" s="57"/>
      <c r="AG52" s="55"/>
      <c r="AH52" s="55"/>
      <c r="AI52" s="57"/>
      <c r="AJ52" s="57"/>
      <c r="AK52" s="55"/>
      <c r="AL52" s="55"/>
      <c r="AM52" s="57"/>
      <c r="AN52" s="57"/>
      <c r="AO52" s="55"/>
      <c r="AP52" s="55"/>
      <c r="AQ52" s="57"/>
      <c r="AR52" s="57"/>
      <c r="AS52" s="55"/>
      <c r="AT52" s="55"/>
      <c r="AU52" s="57"/>
      <c r="AV52" s="57"/>
      <c r="AW52" s="55"/>
      <c r="AX52" s="55"/>
      <c r="AY52" s="57"/>
      <c r="AZ52" s="59"/>
      <c r="BA52" s="59"/>
      <c r="BB52" s="176"/>
    </row>
    <row r="53" spans="1:58" x14ac:dyDescent="0.3">
      <c r="A53" s="36">
        <v>6110</v>
      </c>
      <c r="B53" s="83" t="s">
        <v>50</v>
      </c>
      <c r="C53" s="161">
        <f t="shared" ref="C53:C70" si="96">D53+(D53*E53)</f>
        <v>3667</v>
      </c>
      <c r="D53" s="30">
        <f>'[1]TTM Orignal - With Levers'!C53</f>
        <v>3667</v>
      </c>
      <c r="E53" s="204">
        <v>0</v>
      </c>
      <c r="F53" s="99"/>
      <c r="G53" s="161">
        <f t="shared" ref="G53:G70" si="97">H53+(H53*I53)</f>
        <v>3667</v>
      </c>
      <c r="H53" s="30">
        <f>'[1]TTM Orignal - With Levers'!D53</f>
        <v>3667</v>
      </c>
      <c r="I53" s="204">
        <v>0</v>
      </c>
      <c r="J53" s="99"/>
      <c r="K53" s="161">
        <f>L53+(L53*M53)</f>
        <v>3667</v>
      </c>
      <c r="L53" s="30">
        <f>'[1]TTM Orignal - With Levers'!E53</f>
        <v>3667</v>
      </c>
      <c r="M53" s="204">
        <v>0</v>
      </c>
      <c r="N53" s="99"/>
      <c r="O53" s="161">
        <f t="shared" ref="O53:O69" si="98">P53+(P53*Q53)</f>
        <v>3667</v>
      </c>
      <c r="P53" s="30">
        <f>'[1]TTM Orignal - With Levers'!F53</f>
        <v>3667</v>
      </c>
      <c r="Q53" s="204">
        <v>0</v>
      </c>
      <c r="R53" s="99"/>
      <c r="S53" s="161">
        <f t="shared" ref="S53:S70" si="99">T53+(T53*U53)</f>
        <v>3667</v>
      </c>
      <c r="T53" s="30">
        <f>'[1]TTM Orignal - With Levers'!G53</f>
        <v>3667</v>
      </c>
      <c r="U53" s="204">
        <v>0</v>
      </c>
      <c r="V53" s="99"/>
      <c r="W53" s="161">
        <f t="shared" ref="W53:W70" si="100">X53+(X53*Y53)</f>
        <v>3667</v>
      </c>
      <c r="X53" s="30">
        <f>'[1]TTM Orignal - With Levers'!H53</f>
        <v>3667</v>
      </c>
      <c r="Y53" s="204">
        <v>0</v>
      </c>
      <c r="Z53" s="99"/>
      <c r="AA53" s="161">
        <f t="shared" ref="AA53:AA70" si="101">AB53+(AB53*AC53)</f>
        <v>3667</v>
      </c>
      <c r="AB53" s="30">
        <f>'[1]TTM Orignal - With Levers'!I53</f>
        <v>3667</v>
      </c>
      <c r="AC53" s="204">
        <v>0</v>
      </c>
      <c r="AD53" s="99"/>
      <c r="AE53" s="161">
        <f t="shared" ref="AE53:AE70" si="102">AF53+(AF53*AG53)</f>
        <v>3667</v>
      </c>
      <c r="AF53" s="30">
        <f>'[1]TTM Orignal - With Levers'!J53</f>
        <v>3667</v>
      </c>
      <c r="AG53" s="204">
        <v>0</v>
      </c>
      <c r="AH53" s="99"/>
      <c r="AI53" s="161">
        <f t="shared" ref="AI53:AI70" si="103">AJ53+(AJ53*AK53)</f>
        <v>3667</v>
      </c>
      <c r="AJ53" s="30">
        <f>'[1]TTM Orignal - With Levers'!K53</f>
        <v>3667</v>
      </c>
      <c r="AK53" s="204">
        <v>0</v>
      </c>
      <c r="AL53" s="99"/>
      <c r="AM53" s="161">
        <f t="shared" ref="AM53:AM70" si="104">AN53+(AN53*AO53)</f>
        <v>3667</v>
      </c>
      <c r="AN53" s="30">
        <f>'[1]TTM Orignal - With Levers'!L53</f>
        <v>3667</v>
      </c>
      <c r="AO53" s="204">
        <v>0</v>
      </c>
      <c r="AP53" s="99"/>
      <c r="AQ53" s="161">
        <f t="shared" ref="AQ53:AQ70" si="105">AR53+(AR53*AS53)</f>
        <v>3667</v>
      </c>
      <c r="AR53" s="30">
        <f>'[1]TTM Orignal - With Levers'!M53</f>
        <v>3667</v>
      </c>
      <c r="AS53" s="204">
        <v>0</v>
      </c>
      <c r="AT53" s="99"/>
      <c r="AU53" s="161">
        <f t="shared" ref="AU53:AU70" si="106">AV53+(AV53*AW53)</f>
        <v>3667</v>
      </c>
      <c r="AV53" s="30">
        <f>'[1]TTM Orignal - With Levers'!N53</f>
        <v>3667</v>
      </c>
      <c r="AW53" s="204">
        <v>0</v>
      </c>
      <c r="AX53" s="99"/>
      <c r="AY53" s="62">
        <f t="shared" ref="AY53:AY70" si="107">SUM(C53:AU53)</f>
        <v>84341</v>
      </c>
      <c r="AZ53" s="165">
        <f t="shared" ref="AZ53:AZ70" si="108">SUM(C53,G53,K53,O53,S53,W53,AA53,AE53,AI53,AM53,AQ53,AU53)</f>
        <v>44004</v>
      </c>
      <c r="BA53" s="166">
        <f>'[1]TTM Orignal - With Levers'!V53</f>
        <v>44004</v>
      </c>
      <c r="BB53" s="188"/>
      <c r="BD53" s="169">
        <f t="shared" ref="BD53:BD70" si="109">(AZ53+(AZ53*BB53))</f>
        <v>44004</v>
      </c>
      <c r="BE53" s="170">
        <f t="shared" ref="BE53:BE70" si="110">AZ53</f>
        <v>44004</v>
      </c>
      <c r="BF53" s="171">
        <f t="shared" ref="BF53:BF70" si="111">BD53</f>
        <v>44004</v>
      </c>
    </row>
    <row r="54" spans="1:58" x14ac:dyDescent="0.3">
      <c r="A54" s="64">
        <v>6120</v>
      </c>
      <c r="B54" s="101" t="s">
        <v>51</v>
      </c>
      <c r="C54" s="161">
        <f t="shared" si="96"/>
        <v>910</v>
      </c>
      <c r="D54" s="30">
        <f>'[1]TTM Orignal - With Levers'!C54</f>
        <v>910</v>
      </c>
      <c r="E54" s="204">
        <v>0</v>
      </c>
      <c r="F54" s="102"/>
      <c r="G54" s="161">
        <f t="shared" si="97"/>
        <v>280</v>
      </c>
      <c r="H54" s="30">
        <f>'[1]TTM Orignal - With Levers'!D54</f>
        <v>280</v>
      </c>
      <c r="I54" s="204">
        <v>0</v>
      </c>
      <c r="J54" s="102"/>
      <c r="K54" s="161">
        <f t="shared" ref="K54:K70" si="112">L54+(L54*M54)</f>
        <v>560</v>
      </c>
      <c r="L54" s="30">
        <f>'[1]TTM Orignal - With Levers'!E54</f>
        <v>560</v>
      </c>
      <c r="M54" s="204">
        <v>0</v>
      </c>
      <c r="N54" s="102"/>
      <c r="O54" s="161">
        <f t="shared" si="98"/>
        <v>350</v>
      </c>
      <c r="P54" s="30">
        <f>'[1]TTM Orignal - With Levers'!F54</f>
        <v>350</v>
      </c>
      <c r="Q54" s="204">
        <v>0</v>
      </c>
      <c r="R54" s="102"/>
      <c r="S54" s="161">
        <f t="shared" si="99"/>
        <v>280</v>
      </c>
      <c r="T54" s="30">
        <f>'[1]TTM Orignal - With Levers'!G54</f>
        <v>280</v>
      </c>
      <c r="U54" s="204">
        <v>0</v>
      </c>
      <c r="V54" s="102"/>
      <c r="W54" s="161">
        <f t="shared" si="100"/>
        <v>350</v>
      </c>
      <c r="X54" s="30">
        <f>'[1]TTM Orignal - With Levers'!H54</f>
        <v>350</v>
      </c>
      <c r="Y54" s="204">
        <v>0</v>
      </c>
      <c r="Z54" s="102"/>
      <c r="AA54" s="161">
        <f t="shared" si="101"/>
        <v>490</v>
      </c>
      <c r="AB54" s="30">
        <f>'[1]TTM Orignal - With Levers'!I54</f>
        <v>490</v>
      </c>
      <c r="AC54" s="204">
        <v>0</v>
      </c>
      <c r="AD54" s="102"/>
      <c r="AE54" s="161">
        <f t="shared" si="102"/>
        <v>700</v>
      </c>
      <c r="AF54" s="30">
        <f>'[1]TTM Orignal - With Levers'!J54</f>
        <v>700</v>
      </c>
      <c r="AG54" s="204">
        <v>0</v>
      </c>
      <c r="AH54" s="102"/>
      <c r="AI54" s="161">
        <f t="shared" si="103"/>
        <v>420</v>
      </c>
      <c r="AJ54" s="30">
        <f>'[1]TTM Orignal - With Levers'!K54</f>
        <v>420</v>
      </c>
      <c r="AK54" s="204">
        <v>0</v>
      </c>
      <c r="AL54" s="102"/>
      <c r="AM54" s="161">
        <f t="shared" si="104"/>
        <v>1190</v>
      </c>
      <c r="AN54" s="30">
        <f>'[1]TTM Orignal - With Levers'!L54</f>
        <v>1190</v>
      </c>
      <c r="AO54" s="204">
        <v>0</v>
      </c>
      <c r="AP54" s="102"/>
      <c r="AQ54" s="161">
        <f t="shared" si="105"/>
        <v>1120</v>
      </c>
      <c r="AR54" s="30">
        <f>'[1]TTM Orignal - With Levers'!M54</f>
        <v>1120</v>
      </c>
      <c r="AS54" s="204">
        <v>0</v>
      </c>
      <c r="AT54" s="102"/>
      <c r="AU54" s="161">
        <f t="shared" si="106"/>
        <v>350</v>
      </c>
      <c r="AV54" s="30">
        <f>'[1]TTM Orignal - With Levers'!N54</f>
        <v>350</v>
      </c>
      <c r="AW54" s="204">
        <v>0</v>
      </c>
      <c r="AX54" s="102"/>
      <c r="AY54" s="62">
        <f t="shared" si="107"/>
        <v>13650</v>
      </c>
      <c r="AZ54" s="165">
        <f t="shared" si="108"/>
        <v>7000</v>
      </c>
      <c r="BA54" s="172">
        <f>'[1]TTM Orignal - With Levers'!V54</f>
        <v>7000</v>
      </c>
      <c r="BB54" s="188"/>
      <c r="BD54" s="169">
        <f t="shared" si="109"/>
        <v>7000</v>
      </c>
      <c r="BE54" s="170">
        <f t="shared" si="110"/>
        <v>7000</v>
      </c>
      <c r="BF54" s="171">
        <f t="shared" si="111"/>
        <v>7000</v>
      </c>
    </row>
    <row r="55" spans="1:58" x14ac:dyDescent="0.3">
      <c r="A55" s="36">
        <v>6130</v>
      </c>
      <c r="B55" s="103" t="s">
        <v>52</v>
      </c>
      <c r="C55" s="161">
        <f t="shared" si="96"/>
        <v>120</v>
      </c>
      <c r="D55" s="30">
        <f>'[1]TTM Orignal - With Levers'!C55</f>
        <v>120</v>
      </c>
      <c r="E55" s="204">
        <v>0</v>
      </c>
      <c r="F55" s="100"/>
      <c r="G55" s="161">
        <f t="shared" si="97"/>
        <v>160</v>
      </c>
      <c r="H55" s="30">
        <f>'[1]TTM Orignal - With Levers'!D55</f>
        <v>160</v>
      </c>
      <c r="I55" s="204">
        <v>0</v>
      </c>
      <c r="J55" s="100"/>
      <c r="K55" s="161">
        <f t="shared" si="112"/>
        <v>230</v>
      </c>
      <c r="L55" s="30">
        <f>'[1]TTM Orignal - With Levers'!E55</f>
        <v>230</v>
      </c>
      <c r="M55" s="204">
        <v>0</v>
      </c>
      <c r="N55" s="100"/>
      <c r="O55" s="161">
        <f t="shared" si="98"/>
        <v>270</v>
      </c>
      <c r="P55" s="30">
        <f>'[1]TTM Orignal - With Levers'!F55</f>
        <v>270</v>
      </c>
      <c r="Q55" s="204">
        <v>0</v>
      </c>
      <c r="R55" s="100"/>
      <c r="S55" s="161">
        <f t="shared" si="99"/>
        <v>290</v>
      </c>
      <c r="T55" s="30">
        <f>'[1]TTM Orignal - With Levers'!G55</f>
        <v>290</v>
      </c>
      <c r="U55" s="204">
        <v>0</v>
      </c>
      <c r="V55" s="100"/>
      <c r="W55" s="161">
        <f t="shared" si="100"/>
        <v>350</v>
      </c>
      <c r="X55" s="30">
        <f>'[1]TTM Orignal - With Levers'!H55</f>
        <v>350</v>
      </c>
      <c r="Y55" s="204">
        <v>0</v>
      </c>
      <c r="Z55" s="100"/>
      <c r="AA55" s="161">
        <f t="shared" si="101"/>
        <v>470</v>
      </c>
      <c r="AB55" s="30">
        <f>'[1]TTM Orignal - With Levers'!I55</f>
        <v>470</v>
      </c>
      <c r="AC55" s="204">
        <v>0</v>
      </c>
      <c r="AD55" s="100"/>
      <c r="AE55" s="177">
        <f t="shared" si="102"/>
        <v>1050</v>
      </c>
      <c r="AF55" s="30">
        <f>'[1]TTM Orignal - With Levers'!J55</f>
        <v>750</v>
      </c>
      <c r="AG55" s="205">
        <v>0.4</v>
      </c>
      <c r="AH55" s="100"/>
      <c r="AI55" s="177">
        <f t="shared" si="103"/>
        <v>1540</v>
      </c>
      <c r="AJ55" s="30">
        <f>'[1]TTM Orignal - With Levers'!K55</f>
        <v>1100</v>
      </c>
      <c r="AK55" s="205">
        <v>0.4</v>
      </c>
      <c r="AL55" s="100"/>
      <c r="AM55" s="177">
        <f t="shared" si="104"/>
        <v>4340</v>
      </c>
      <c r="AN55" s="30">
        <f>'[1]TTM Orignal - With Levers'!L55</f>
        <v>3100</v>
      </c>
      <c r="AO55" s="205">
        <v>0.4</v>
      </c>
      <c r="AP55" s="100"/>
      <c r="AQ55" s="177">
        <f t="shared" si="105"/>
        <v>2982</v>
      </c>
      <c r="AR55" s="30">
        <f>'[1]TTM Orignal - With Levers'!M55</f>
        <v>2130</v>
      </c>
      <c r="AS55" s="205">
        <v>0.4</v>
      </c>
      <c r="AT55" s="100"/>
      <c r="AU55" s="177">
        <f t="shared" si="106"/>
        <v>2842</v>
      </c>
      <c r="AV55" s="30">
        <f>'[1]TTM Orignal - With Levers'!N55</f>
        <v>2030</v>
      </c>
      <c r="AW55" s="205">
        <v>0.4</v>
      </c>
      <c r="AX55" s="100"/>
      <c r="AY55" s="62">
        <f t="shared" si="107"/>
        <v>23615.599999999999</v>
      </c>
      <c r="AZ55" s="165">
        <f t="shared" si="108"/>
        <v>14644</v>
      </c>
      <c r="BA55" s="172">
        <f>'[1]TTM Orignal - With Levers'!V55</f>
        <v>11000</v>
      </c>
      <c r="BB55" s="188"/>
      <c r="BD55" s="169">
        <f t="shared" si="109"/>
        <v>14644</v>
      </c>
      <c r="BE55" s="170">
        <f t="shared" si="110"/>
        <v>14644</v>
      </c>
      <c r="BF55" s="171">
        <f t="shared" si="111"/>
        <v>14644</v>
      </c>
    </row>
    <row r="56" spans="1:58" x14ac:dyDescent="0.3">
      <c r="A56" s="64">
        <v>6140</v>
      </c>
      <c r="B56" s="103" t="s">
        <v>53</v>
      </c>
      <c r="C56" s="161">
        <f t="shared" si="96"/>
        <v>1083</v>
      </c>
      <c r="D56" s="30">
        <f>'[1]TTM Orignal - With Levers'!C56</f>
        <v>1083</v>
      </c>
      <c r="E56" s="204">
        <v>0</v>
      </c>
      <c r="F56" s="100"/>
      <c r="G56" s="161">
        <f t="shared" si="97"/>
        <v>1083</v>
      </c>
      <c r="H56" s="30">
        <f>'[1]TTM Orignal - With Levers'!D56</f>
        <v>1083</v>
      </c>
      <c r="I56" s="204">
        <v>0</v>
      </c>
      <c r="J56" s="100"/>
      <c r="K56" s="161">
        <f t="shared" si="112"/>
        <v>1083</v>
      </c>
      <c r="L56" s="30">
        <f>'[1]TTM Orignal - With Levers'!E56</f>
        <v>1083</v>
      </c>
      <c r="M56" s="204">
        <v>0</v>
      </c>
      <c r="N56" s="100"/>
      <c r="O56" s="161">
        <f t="shared" si="98"/>
        <v>1083</v>
      </c>
      <c r="P56" s="30">
        <f>'[1]TTM Orignal - With Levers'!F56</f>
        <v>1083</v>
      </c>
      <c r="Q56" s="204">
        <v>0</v>
      </c>
      <c r="R56" s="100"/>
      <c r="S56" s="161">
        <f t="shared" si="99"/>
        <v>1083</v>
      </c>
      <c r="T56" s="30">
        <f>'[1]TTM Orignal - With Levers'!G56</f>
        <v>1083</v>
      </c>
      <c r="U56" s="204">
        <v>0</v>
      </c>
      <c r="V56" s="100"/>
      <c r="W56" s="161">
        <f t="shared" si="100"/>
        <v>1083</v>
      </c>
      <c r="X56" s="30">
        <f>'[1]TTM Orignal - With Levers'!H56</f>
        <v>1083</v>
      </c>
      <c r="Y56" s="204">
        <v>0</v>
      </c>
      <c r="Z56" s="100"/>
      <c r="AA56" s="161">
        <f t="shared" si="101"/>
        <v>1083</v>
      </c>
      <c r="AB56" s="30">
        <f>'[1]TTM Orignal - With Levers'!I56</f>
        <v>1083</v>
      </c>
      <c r="AC56" s="204">
        <v>0</v>
      </c>
      <c r="AD56" s="100"/>
      <c r="AE56" s="161">
        <f t="shared" si="102"/>
        <v>1083</v>
      </c>
      <c r="AF56" s="30">
        <f>'[1]TTM Orignal - With Levers'!J56</f>
        <v>1083</v>
      </c>
      <c r="AG56" s="204">
        <v>0</v>
      </c>
      <c r="AH56" s="100"/>
      <c r="AI56" s="161">
        <f t="shared" si="103"/>
        <v>1083</v>
      </c>
      <c r="AJ56" s="30">
        <f>'[1]TTM Orignal - With Levers'!K56</f>
        <v>1083</v>
      </c>
      <c r="AK56" s="204">
        <v>0</v>
      </c>
      <c r="AL56" s="100"/>
      <c r="AM56" s="161">
        <f t="shared" si="104"/>
        <v>1083</v>
      </c>
      <c r="AN56" s="30">
        <f>'[1]TTM Orignal - With Levers'!L56</f>
        <v>1083</v>
      </c>
      <c r="AO56" s="204">
        <v>0</v>
      </c>
      <c r="AP56" s="100"/>
      <c r="AQ56" s="161">
        <f t="shared" si="105"/>
        <v>1083</v>
      </c>
      <c r="AR56" s="30">
        <f>'[1]TTM Orignal - With Levers'!M56</f>
        <v>1083</v>
      </c>
      <c r="AS56" s="204">
        <v>0</v>
      </c>
      <c r="AT56" s="100"/>
      <c r="AU56" s="161">
        <f t="shared" si="106"/>
        <v>1087</v>
      </c>
      <c r="AV56" s="30">
        <f>'[1]TTM Orignal - With Levers'!N56</f>
        <v>1087</v>
      </c>
      <c r="AW56" s="204">
        <v>0</v>
      </c>
      <c r="AX56" s="100"/>
      <c r="AY56" s="62">
        <f t="shared" si="107"/>
        <v>24913</v>
      </c>
      <c r="AZ56" s="165">
        <f t="shared" si="108"/>
        <v>13000</v>
      </c>
      <c r="BA56" s="172">
        <f>'[1]TTM Orignal - With Levers'!V56</f>
        <v>13000</v>
      </c>
      <c r="BB56" s="188"/>
      <c r="BD56" s="169">
        <f t="shared" si="109"/>
        <v>13000</v>
      </c>
      <c r="BE56" s="170">
        <f t="shared" si="110"/>
        <v>13000</v>
      </c>
      <c r="BF56" s="171">
        <f t="shared" si="111"/>
        <v>13000</v>
      </c>
    </row>
    <row r="57" spans="1:58" x14ac:dyDescent="0.3">
      <c r="A57" s="36">
        <v>6150</v>
      </c>
      <c r="B57" s="103" t="s">
        <v>54</v>
      </c>
      <c r="C57" s="161">
        <f t="shared" si="96"/>
        <v>1250</v>
      </c>
      <c r="D57" s="30">
        <f>'[1]TTM Orignal - With Levers'!C57</f>
        <v>1250</v>
      </c>
      <c r="E57" s="204">
        <v>0</v>
      </c>
      <c r="F57" s="100"/>
      <c r="G57" s="161">
        <f t="shared" si="97"/>
        <v>1150</v>
      </c>
      <c r="H57" s="30">
        <f>'[1]TTM Orignal - With Levers'!D57</f>
        <v>1150</v>
      </c>
      <c r="I57" s="204">
        <v>0</v>
      </c>
      <c r="J57" s="100"/>
      <c r="K57" s="161">
        <f t="shared" si="112"/>
        <v>1150</v>
      </c>
      <c r="L57" s="30">
        <f>'[1]TTM Orignal - With Levers'!E57</f>
        <v>1150</v>
      </c>
      <c r="M57" s="204">
        <v>0</v>
      </c>
      <c r="N57" s="100"/>
      <c r="O57" s="161">
        <f t="shared" si="98"/>
        <v>850</v>
      </c>
      <c r="P57" s="30">
        <f>'[1]TTM Orignal - With Levers'!F57</f>
        <v>850</v>
      </c>
      <c r="Q57" s="204">
        <v>0</v>
      </c>
      <c r="R57" s="100"/>
      <c r="S57" s="161">
        <f t="shared" si="99"/>
        <v>700</v>
      </c>
      <c r="T57" s="30">
        <f>'[1]TTM Orignal - With Levers'!G57</f>
        <v>700</v>
      </c>
      <c r="U57" s="204">
        <v>0</v>
      </c>
      <c r="V57" s="100"/>
      <c r="W57" s="161">
        <f t="shared" si="100"/>
        <v>1050</v>
      </c>
      <c r="X57" s="30">
        <f>'[1]TTM Orignal - With Levers'!H57</f>
        <v>1050</v>
      </c>
      <c r="Y57" s="204">
        <v>0</v>
      </c>
      <c r="Z57" s="100"/>
      <c r="AA57" s="161">
        <f t="shared" si="101"/>
        <v>1300</v>
      </c>
      <c r="AB57" s="30">
        <f>'[1]TTM Orignal - With Levers'!I57</f>
        <v>1300</v>
      </c>
      <c r="AC57" s="204">
        <v>0</v>
      </c>
      <c r="AD57" s="100"/>
      <c r="AE57" s="161">
        <f t="shared" si="102"/>
        <v>1350</v>
      </c>
      <c r="AF57" s="30">
        <f>'[1]TTM Orignal - With Levers'!J57</f>
        <v>1350</v>
      </c>
      <c r="AG57" s="204">
        <v>0</v>
      </c>
      <c r="AH57" s="100"/>
      <c r="AI57" s="161">
        <f t="shared" si="103"/>
        <v>1000</v>
      </c>
      <c r="AJ57" s="30">
        <f>'[1]TTM Orignal - With Levers'!K57</f>
        <v>1000</v>
      </c>
      <c r="AK57" s="204">
        <v>0</v>
      </c>
      <c r="AL57" s="100"/>
      <c r="AM57" s="161">
        <f t="shared" si="104"/>
        <v>900</v>
      </c>
      <c r="AN57" s="30">
        <f>'[1]TTM Orignal - With Levers'!L57</f>
        <v>900</v>
      </c>
      <c r="AO57" s="204">
        <v>0</v>
      </c>
      <c r="AP57" s="100"/>
      <c r="AQ57" s="161">
        <f t="shared" si="105"/>
        <v>1100</v>
      </c>
      <c r="AR57" s="30">
        <f>'[1]TTM Orignal - With Levers'!M57</f>
        <v>1100</v>
      </c>
      <c r="AS57" s="204">
        <v>0</v>
      </c>
      <c r="AT57" s="100"/>
      <c r="AU57" s="161">
        <f t="shared" si="106"/>
        <v>1200</v>
      </c>
      <c r="AV57" s="30">
        <f>'[1]TTM Orignal - With Levers'!N57</f>
        <v>1200</v>
      </c>
      <c r="AW57" s="204">
        <v>0</v>
      </c>
      <c r="AX57" s="100"/>
      <c r="AY57" s="62">
        <f t="shared" si="107"/>
        <v>24800</v>
      </c>
      <c r="AZ57" s="165">
        <f t="shared" si="108"/>
        <v>13000</v>
      </c>
      <c r="BA57" s="172">
        <f>'[1]TTM Orignal - With Levers'!V57</f>
        <v>13000</v>
      </c>
      <c r="BB57" s="188"/>
      <c r="BD57" s="169">
        <f t="shared" si="109"/>
        <v>13000</v>
      </c>
      <c r="BE57" s="170">
        <f t="shared" si="110"/>
        <v>13000</v>
      </c>
      <c r="BF57" s="171">
        <f t="shared" si="111"/>
        <v>13000</v>
      </c>
    </row>
    <row r="58" spans="1:58" x14ac:dyDescent="0.3">
      <c r="A58" s="64">
        <v>6160</v>
      </c>
      <c r="B58" s="103" t="s">
        <v>55</v>
      </c>
      <c r="C58" s="161">
        <f t="shared" si="96"/>
        <v>1200</v>
      </c>
      <c r="D58" s="30">
        <f>'[1]TTM Orignal - With Levers'!C58</f>
        <v>1200</v>
      </c>
      <c r="E58" s="204">
        <v>0</v>
      </c>
      <c r="F58" s="100"/>
      <c r="G58" s="161">
        <f t="shared" si="97"/>
        <v>800</v>
      </c>
      <c r="H58" s="30">
        <f>'[1]TTM Orignal - With Levers'!D58</f>
        <v>800</v>
      </c>
      <c r="I58" s="204">
        <v>0</v>
      </c>
      <c r="J58" s="100"/>
      <c r="K58" s="161">
        <f t="shared" si="112"/>
        <v>900</v>
      </c>
      <c r="L58" s="30">
        <f>'[1]TTM Orignal - With Levers'!E58</f>
        <v>900</v>
      </c>
      <c r="M58" s="204">
        <v>0</v>
      </c>
      <c r="N58" s="100"/>
      <c r="O58" s="161">
        <f t="shared" si="98"/>
        <v>1100</v>
      </c>
      <c r="P58" s="30">
        <f>'[1]TTM Orignal - With Levers'!F58</f>
        <v>1100</v>
      </c>
      <c r="Q58" s="204">
        <v>0</v>
      </c>
      <c r="R58" s="100"/>
      <c r="S58" s="161">
        <f t="shared" si="99"/>
        <v>500</v>
      </c>
      <c r="T58" s="30">
        <f>'[1]TTM Orignal - With Levers'!G58</f>
        <v>500</v>
      </c>
      <c r="U58" s="204">
        <v>0</v>
      </c>
      <c r="V58" s="100"/>
      <c r="W58" s="161">
        <f t="shared" si="100"/>
        <v>1500</v>
      </c>
      <c r="X58" s="30">
        <f>'[1]TTM Orignal - With Levers'!H58</f>
        <v>1500</v>
      </c>
      <c r="Y58" s="204">
        <v>0</v>
      </c>
      <c r="Z58" s="100"/>
      <c r="AA58" s="161">
        <f t="shared" si="101"/>
        <v>1000</v>
      </c>
      <c r="AB58" s="30">
        <f>'[1]TTM Orignal - With Levers'!I58</f>
        <v>1000</v>
      </c>
      <c r="AC58" s="204">
        <v>0</v>
      </c>
      <c r="AD58" s="100"/>
      <c r="AE58" s="161">
        <f t="shared" si="102"/>
        <v>1000</v>
      </c>
      <c r="AF58" s="30">
        <f>'[1]TTM Orignal - With Levers'!J58</f>
        <v>1000</v>
      </c>
      <c r="AG58" s="204">
        <v>0</v>
      </c>
      <c r="AH58" s="100"/>
      <c r="AI58" s="161">
        <f t="shared" si="103"/>
        <v>700</v>
      </c>
      <c r="AJ58" s="30">
        <f>'[1]TTM Orignal - With Levers'!K58</f>
        <v>700</v>
      </c>
      <c r="AK58" s="204">
        <v>0</v>
      </c>
      <c r="AL58" s="100"/>
      <c r="AM58" s="161">
        <f t="shared" si="104"/>
        <v>1300</v>
      </c>
      <c r="AN58" s="30">
        <f>'[1]TTM Orignal - With Levers'!L58</f>
        <v>1300</v>
      </c>
      <c r="AO58" s="204">
        <v>0</v>
      </c>
      <c r="AP58" s="100"/>
      <c r="AQ58" s="161">
        <f t="shared" si="105"/>
        <v>1100</v>
      </c>
      <c r="AR58" s="30">
        <f>'[1]TTM Orignal - With Levers'!M58</f>
        <v>1100</v>
      </c>
      <c r="AS58" s="204">
        <v>0</v>
      </c>
      <c r="AT58" s="100"/>
      <c r="AU58" s="161">
        <f t="shared" si="106"/>
        <v>900</v>
      </c>
      <c r="AV58" s="30">
        <f>'[1]TTM Orignal - With Levers'!N58</f>
        <v>900</v>
      </c>
      <c r="AW58" s="204">
        <v>0</v>
      </c>
      <c r="AX58" s="100"/>
      <c r="AY58" s="62">
        <f t="shared" si="107"/>
        <v>23100</v>
      </c>
      <c r="AZ58" s="165">
        <f t="shared" si="108"/>
        <v>12000</v>
      </c>
      <c r="BA58" s="172">
        <f>'[1]TTM Orignal - With Levers'!V58</f>
        <v>12000</v>
      </c>
      <c r="BB58" s="188"/>
      <c r="BD58" s="169">
        <f t="shared" si="109"/>
        <v>12000</v>
      </c>
      <c r="BE58" s="170">
        <f t="shared" si="110"/>
        <v>12000</v>
      </c>
      <c r="BF58" s="171">
        <f t="shared" si="111"/>
        <v>12000</v>
      </c>
    </row>
    <row r="59" spans="1:58" x14ac:dyDescent="0.3">
      <c r="A59" s="36">
        <v>6170</v>
      </c>
      <c r="B59" s="104" t="s">
        <v>56</v>
      </c>
      <c r="C59" s="161">
        <f t="shared" si="96"/>
        <v>2470</v>
      </c>
      <c r="D59" s="30">
        <f>'[1]TTM Orignal - With Levers'!C59</f>
        <v>2470</v>
      </c>
      <c r="E59" s="204">
        <v>0</v>
      </c>
      <c r="F59" s="102"/>
      <c r="G59" s="161">
        <f t="shared" si="97"/>
        <v>760</v>
      </c>
      <c r="H59" s="30">
        <f>'[1]TTM Orignal - With Levers'!D59</f>
        <v>760</v>
      </c>
      <c r="I59" s="204">
        <v>0</v>
      </c>
      <c r="J59" s="102"/>
      <c r="K59" s="161">
        <f t="shared" si="112"/>
        <v>1520</v>
      </c>
      <c r="L59" s="30">
        <f>'[1]TTM Orignal - With Levers'!E59</f>
        <v>1520</v>
      </c>
      <c r="M59" s="204">
        <v>0</v>
      </c>
      <c r="N59" s="102"/>
      <c r="O59" s="161">
        <f t="shared" si="98"/>
        <v>950</v>
      </c>
      <c r="P59" s="30">
        <f>'[1]TTM Orignal - With Levers'!F59</f>
        <v>950</v>
      </c>
      <c r="Q59" s="204">
        <v>0</v>
      </c>
      <c r="R59" s="102"/>
      <c r="S59" s="161">
        <f t="shared" si="99"/>
        <v>760</v>
      </c>
      <c r="T59" s="30">
        <f>'[1]TTM Orignal - With Levers'!G59</f>
        <v>760</v>
      </c>
      <c r="U59" s="204">
        <v>0</v>
      </c>
      <c r="V59" s="102"/>
      <c r="W59" s="161">
        <f t="shared" si="100"/>
        <v>950</v>
      </c>
      <c r="X59" s="30">
        <f>'[1]TTM Orignal - With Levers'!H59</f>
        <v>950</v>
      </c>
      <c r="Y59" s="204">
        <v>0</v>
      </c>
      <c r="Z59" s="102"/>
      <c r="AA59" s="161">
        <f t="shared" si="101"/>
        <v>1330</v>
      </c>
      <c r="AB59" s="30">
        <f>'[1]TTM Orignal - With Levers'!I59</f>
        <v>1330</v>
      </c>
      <c r="AC59" s="204">
        <v>0</v>
      </c>
      <c r="AD59" s="102"/>
      <c r="AE59" s="161">
        <f t="shared" si="102"/>
        <v>1900</v>
      </c>
      <c r="AF59" s="30">
        <f>'[1]TTM Orignal - With Levers'!J59</f>
        <v>1900</v>
      </c>
      <c r="AG59" s="204">
        <v>0</v>
      </c>
      <c r="AH59" s="102"/>
      <c r="AI59" s="161">
        <f t="shared" si="103"/>
        <v>1140</v>
      </c>
      <c r="AJ59" s="30">
        <f>'[1]TTM Orignal - With Levers'!K59</f>
        <v>1140</v>
      </c>
      <c r="AK59" s="204">
        <v>0</v>
      </c>
      <c r="AL59" s="102"/>
      <c r="AM59" s="161">
        <f t="shared" si="104"/>
        <v>3230</v>
      </c>
      <c r="AN59" s="30">
        <f>'[1]TTM Orignal - With Levers'!L59</f>
        <v>3230</v>
      </c>
      <c r="AO59" s="204">
        <v>0</v>
      </c>
      <c r="AP59" s="102"/>
      <c r="AQ59" s="161">
        <f t="shared" si="105"/>
        <v>3040</v>
      </c>
      <c r="AR59" s="30">
        <f>'[1]TTM Orignal - With Levers'!M59</f>
        <v>3040</v>
      </c>
      <c r="AS59" s="204">
        <v>0</v>
      </c>
      <c r="AT59" s="102"/>
      <c r="AU59" s="161">
        <f t="shared" si="106"/>
        <v>950</v>
      </c>
      <c r="AV59" s="30">
        <f>'[1]TTM Orignal - With Levers'!N59</f>
        <v>950</v>
      </c>
      <c r="AW59" s="204">
        <v>0</v>
      </c>
      <c r="AX59" s="102"/>
      <c r="AY59" s="62">
        <f t="shared" si="107"/>
        <v>37050</v>
      </c>
      <c r="AZ59" s="165">
        <f t="shared" si="108"/>
        <v>19000</v>
      </c>
      <c r="BA59" s="172">
        <f>'[1]TTM Orignal - With Levers'!V59</f>
        <v>19000</v>
      </c>
      <c r="BB59" s="188"/>
      <c r="BD59" s="169">
        <f t="shared" si="109"/>
        <v>19000</v>
      </c>
      <c r="BE59" s="170">
        <f t="shared" si="110"/>
        <v>19000</v>
      </c>
      <c r="BF59" s="171">
        <f t="shared" si="111"/>
        <v>19000</v>
      </c>
    </row>
    <row r="60" spans="1:58" x14ac:dyDescent="0.3">
      <c r="A60" s="64">
        <v>6180</v>
      </c>
      <c r="B60" s="103" t="s">
        <v>57</v>
      </c>
      <c r="C60" s="161">
        <f t="shared" si="96"/>
        <v>250</v>
      </c>
      <c r="D60" s="30">
        <f>'[1]TTM Orignal - With Levers'!C60</f>
        <v>250</v>
      </c>
      <c r="E60" s="204">
        <v>0</v>
      </c>
      <c r="F60" s="100"/>
      <c r="G60" s="161">
        <f t="shared" si="97"/>
        <v>250</v>
      </c>
      <c r="H60" s="30">
        <f>'[1]TTM Orignal - With Levers'!D60</f>
        <v>250</v>
      </c>
      <c r="I60" s="204">
        <v>0</v>
      </c>
      <c r="J60" s="100"/>
      <c r="K60" s="161">
        <f t="shared" si="112"/>
        <v>250</v>
      </c>
      <c r="L60" s="30">
        <f>'[1]TTM Orignal - With Levers'!E60</f>
        <v>250</v>
      </c>
      <c r="M60" s="204">
        <v>0</v>
      </c>
      <c r="N60" s="100"/>
      <c r="O60" s="161">
        <f t="shared" si="98"/>
        <v>250</v>
      </c>
      <c r="P60" s="30">
        <f>'[1]TTM Orignal - With Levers'!F60</f>
        <v>250</v>
      </c>
      <c r="Q60" s="204">
        <v>0</v>
      </c>
      <c r="R60" s="100"/>
      <c r="S60" s="161">
        <f t="shared" si="99"/>
        <v>250</v>
      </c>
      <c r="T60" s="30">
        <f>'[1]TTM Orignal - With Levers'!G60</f>
        <v>250</v>
      </c>
      <c r="U60" s="204">
        <v>0</v>
      </c>
      <c r="V60" s="100"/>
      <c r="W60" s="161">
        <f t="shared" si="100"/>
        <v>250</v>
      </c>
      <c r="X60" s="30">
        <f>'[1]TTM Orignal - With Levers'!H60</f>
        <v>250</v>
      </c>
      <c r="Y60" s="204">
        <v>0</v>
      </c>
      <c r="Z60" s="100"/>
      <c r="AA60" s="161">
        <f t="shared" si="101"/>
        <v>250</v>
      </c>
      <c r="AB60" s="30">
        <f>'[1]TTM Orignal - With Levers'!I60</f>
        <v>250</v>
      </c>
      <c r="AC60" s="204">
        <v>0</v>
      </c>
      <c r="AD60" s="100"/>
      <c r="AE60" s="161">
        <f t="shared" si="102"/>
        <v>250</v>
      </c>
      <c r="AF60" s="30">
        <f>'[1]TTM Orignal - With Levers'!J60</f>
        <v>250</v>
      </c>
      <c r="AG60" s="204">
        <v>0</v>
      </c>
      <c r="AH60" s="100"/>
      <c r="AI60" s="161">
        <f t="shared" si="103"/>
        <v>250</v>
      </c>
      <c r="AJ60" s="30">
        <f>'[1]TTM Orignal - With Levers'!K60</f>
        <v>250</v>
      </c>
      <c r="AK60" s="204">
        <v>0</v>
      </c>
      <c r="AL60" s="100"/>
      <c r="AM60" s="161">
        <f t="shared" si="104"/>
        <v>250</v>
      </c>
      <c r="AN60" s="30">
        <f>'[1]TTM Orignal - With Levers'!L60</f>
        <v>250</v>
      </c>
      <c r="AO60" s="204">
        <v>0</v>
      </c>
      <c r="AP60" s="100"/>
      <c r="AQ60" s="161">
        <f t="shared" si="105"/>
        <v>250</v>
      </c>
      <c r="AR60" s="30">
        <f>'[1]TTM Orignal - With Levers'!M60</f>
        <v>250</v>
      </c>
      <c r="AS60" s="204">
        <v>0</v>
      </c>
      <c r="AT60" s="100"/>
      <c r="AU60" s="161">
        <f t="shared" si="106"/>
        <v>250</v>
      </c>
      <c r="AV60" s="30">
        <f>'[1]TTM Orignal - With Levers'!N60</f>
        <v>250</v>
      </c>
      <c r="AW60" s="204">
        <v>0</v>
      </c>
      <c r="AX60" s="100"/>
      <c r="AY60" s="62">
        <f t="shared" si="107"/>
        <v>5750</v>
      </c>
      <c r="AZ60" s="165">
        <f t="shared" si="108"/>
        <v>3000</v>
      </c>
      <c r="BA60" s="172">
        <f>'[1]TTM Orignal - With Levers'!V60</f>
        <v>3000</v>
      </c>
      <c r="BB60" s="188"/>
      <c r="BD60" s="169">
        <f t="shared" si="109"/>
        <v>3000</v>
      </c>
      <c r="BE60" s="170">
        <f t="shared" si="110"/>
        <v>3000</v>
      </c>
      <c r="BF60" s="171">
        <f t="shared" si="111"/>
        <v>3000</v>
      </c>
    </row>
    <row r="61" spans="1:58" x14ac:dyDescent="0.3">
      <c r="A61" s="36">
        <v>6190</v>
      </c>
      <c r="B61" s="103" t="s">
        <v>58</v>
      </c>
      <c r="C61" s="161">
        <f t="shared" si="96"/>
        <v>250</v>
      </c>
      <c r="D61" s="30">
        <f>'[1]TTM Orignal - With Levers'!C61</f>
        <v>250</v>
      </c>
      <c r="E61" s="204">
        <v>0</v>
      </c>
      <c r="F61" s="100"/>
      <c r="G61" s="161">
        <f t="shared" si="97"/>
        <v>250</v>
      </c>
      <c r="H61" s="30">
        <f>'[1]TTM Orignal - With Levers'!D61</f>
        <v>250</v>
      </c>
      <c r="I61" s="204">
        <v>0</v>
      </c>
      <c r="J61" s="100"/>
      <c r="K61" s="161">
        <f t="shared" si="112"/>
        <v>250</v>
      </c>
      <c r="L61" s="30">
        <f>'[1]TTM Orignal - With Levers'!E61</f>
        <v>250</v>
      </c>
      <c r="M61" s="204">
        <v>0</v>
      </c>
      <c r="N61" s="100"/>
      <c r="O61" s="161">
        <f t="shared" si="98"/>
        <v>250</v>
      </c>
      <c r="P61" s="30">
        <f>'[1]TTM Orignal - With Levers'!F61</f>
        <v>250</v>
      </c>
      <c r="Q61" s="204">
        <v>0</v>
      </c>
      <c r="R61" s="100"/>
      <c r="S61" s="161">
        <f t="shared" si="99"/>
        <v>250</v>
      </c>
      <c r="T61" s="30">
        <f>'[1]TTM Orignal - With Levers'!G61</f>
        <v>250</v>
      </c>
      <c r="U61" s="204">
        <v>0</v>
      </c>
      <c r="V61" s="100"/>
      <c r="W61" s="161">
        <f t="shared" si="100"/>
        <v>250</v>
      </c>
      <c r="X61" s="30">
        <f>'[1]TTM Orignal - With Levers'!H61</f>
        <v>250</v>
      </c>
      <c r="Y61" s="204">
        <v>0</v>
      </c>
      <c r="Z61" s="100"/>
      <c r="AA61" s="161">
        <f t="shared" si="101"/>
        <v>250</v>
      </c>
      <c r="AB61" s="30">
        <f>'[1]TTM Orignal - With Levers'!I61</f>
        <v>250</v>
      </c>
      <c r="AC61" s="204">
        <v>0</v>
      </c>
      <c r="AD61" s="100"/>
      <c r="AE61" s="161">
        <f t="shared" si="102"/>
        <v>250</v>
      </c>
      <c r="AF61" s="30">
        <f>'[1]TTM Orignal - With Levers'!J61</f>
        <v>250</v>
      </c>
      <c r="AG61" s="204">
        <v>0</v>
      </c>
      <c r="AH61" s="100"/>
      <c r="AI61" s="161">
        <f t="shared" si="103"/>
        <v>250</v>
      </c>
      <c r="AJ61" s="30">
        <f>'[1]TTM Orignal - With Levers'!K61</f>
        <v>250</v>
      </c>
      <c r="AK61" s="204">
        <v>0</v>
      </c>
      <c r="AL61" s="100"/>
      <c r="AM61" s="161">
        <f t="shared" si="104"/>
        <v>250</v>
      </c>
      <c r="AN61" s="30">
        <f>'[1]TTM Orignal - With Levers'!L61</f>
        <v>250</v>
      </c>
      <c r="AO61" s="204">
        <v>0</v>
      </c>
      <c r="AP61" s="100"/>
      <c r="AQ61" s="161">
        <f t="shared" si="105"/>
        <v>250</v>
      </c>
      <c r="AR61" s="30">
        <f>'[1]TTM Orignal - With Levers'!M61</f>
        <v>250</v>
      </c>
      <c r="AS61" s="204">
        <v>0</v>
      </c>
      <c r="AT61" s="100"/>
      <c r="AU61" s="161">
        <f t="shared" si="106"/>
        <v>250</v>
      </c>
      <c r="AV61" s="30">
        <f>'[1]TTM Orignal - With Levers'!N61</f>
        <v>250</v>
      </c>
      <c r="AW61" s="204">
        <v>0</v>
      </c>
      <c r="AX61" s="100"/>
      <c r="AY61" s="62">
        <f t="shared" si="107"/>
        <v>5750</v>
      </c>
      <c r="AZ61" s="165">
        <f t="shared" si="108"/>
        <v>3000</v>
      </c>
      <c r="BA61" s="172">
        <f>'[1]TTM Orignal - With Levers'!V61</f>
        <v>3000</v>
      </c>
      <c r="BB61" s="188"/>
      <c r="BD61" s="169">
        <f t="shared" si="109"/>
        <v>3000</v>
      </c>
      <c r="BE61" s="170">
        <f t="shared" si="110"/>
        <v>3000</v>
      </c>
      <c r="BF61" s="171">
        <f t="shared" si="111"/>
        <v>3000</v>
      </c>
    </row>
    <row r="62" spans="1:58" x14ac:dyDescent="0.3">
      <c r="A62" s="64">
        <v>6200</v>
      </c>
      <c r="B62" s="105" t="s">
        <v>59</v>
      </c>
      <c r="C62" s="161">
        <f t="shared" si="96"/>
        <v>4166.666666666667</v>
      </c>
      <c r="D62" s="30">
        <f>'[1]TTM Orignal - With Levers'!C62</f>
        <v>4166.666666666667</v>
      </c>
      <c r="E62" s="204">
        <v>0</v>
      </c>
      <c r="F62" s="100"/>
      <c r="G62" s="161">
        <f t="shared" si="97"/>
        <v>4166.666666666667</v>
      </c>
      <c r="H62" s="30">
        <f>'[1]TTM Orignal - With Levers'!D62</f>
        <v>4166.666666666667</v>
      </c>
      <c r="I62" s="204">
        <v>0</v>
      </c>
      <c r="J62" s="100"/>
      <c r="K62" s="161">
        <f t="shared" si="112"/>
        <v>4166.666666666667</v>
      </c>
      <c r="L62" s="30">
        <f>'[1]TTM Orignal - With Levers'!E62</f>
        <v>4166.666666666667</v>
      </c>
      <c r="M62" s="204">
        <v>0</v>
      </c>
      <c r="N62" s="100"/>
      <c r="O62" s="161">
        <f t="shared" si="98"/>
        <v>4166.666666666667</v>
      </c>
      <c r="P62" s="30">
        <f>'[1]TTM Orignal - With Levers'!F62</f>
        <v>4166.666666666667</v>
      </c>
      <c r="Q62" s="204">
        <v>0</v>
      </c>
      <c r="R62" s="100"/>
      <c r="S62" s="161">
        <f t="shared" si="99"/>
        <v>4166.666666666667</v>
      </c>
      <c r="T62" s="30">
        <f>'[1]TTM Orignal - With Levers'!G62</f>
        <v>4166.666666666667</v>
      </c>
      <c r="U62" s="204">
        <v>0</v>
      </c>
      <c r="V62" s="100"/>
      <c r="W62" s="161">
        <f t="shared" si="100"/>
        <v>4166.666666666667</v>
      </c>
      <c r="X62" s="30">
        <f>'[1]TTM Orignal - With Levers'!H62</f>
        <v>4166.666666666667</v>
      </c>
      <c r="Y62" s="204">
        <v>0</v>
      </c>
      <c r="Z62" s="100"/>
      <c r="AA62" s="161">
        <f t="shared" si="101"/>
        <v>4166.666666666667</v>
      </c>
      <c r="AB62" s="30">
        <f>'[1]TTM Orignal - With Levers'!I62</f>
        <v>4166.666666666667</v>
      </c>
      <c r="AC62" s="204">
        <v>0</v>
      </c>
      <c r="AD62" s="100"/>
      <c r="AE62" s="161">
        <f t="shared" si="102"/>
        <v>4166.666666666667</v>
      </c>
      <c r="AF62" s="30">
        <f>'[1]TTM Orignal - With Levers'!J62</f>
        <v>4166.666666666667</v>
      </c>
      <c r="AG62" s="204">
        <v>0</v>
      </c>
      <c r="AH62" s="100"/>
      <c r="AI62" s="161">
        <f t="shared" si="103"/>
        <v>4166.666666666667</v>
      </c>
      <c r="AJ62" s="30">
        <f>'[1]TTM Orignal - With Levers'!K62</f>
        <v>4166.666666666667</v>
      </c>
      <c r="AK62" s="204">
        <v>0</v>
      </c>
      <c r="AL62" s="100"/>
      <c r="AM62" s="161">
        <f t="shared" si="104"/>
        <v>4166.666666666667</v>
      </c>
      <c r="AN62" s="30">
        <f>'[1]TTM Orignal - With Levers'!L62</f>
        <v>4166.666666666667</v>
      </c>
      <c r="AO62" s="204">
        <v>0</v>
      </c>
      <c r="AP62" s="100"/>
      <c r="AQ62" s="161">
        <f t="shared" si="105"/>
        <v>4166.666666666667</v>
      </c>
      <c r="AR62" s="30">
        <f>'[1]TTM Orignal - With Levers'!M62</f>
        <v>4166.666666666667</v>
      </c>
      <c r="AS62" s="204">
        <v>0</v>
      </c>
      <c r="AT62" s="100"/>
      <c r="AU62" s="161">
        <f t="shared" si="106"/>
        <v>4166.666666666667</v>
      </c>
      <c r="AV62" s="30">
        <f>'[1]TTM Orignal - With Levers'!N62</f>
        <v>4166.666666666667</v>
      </c>
      <c r="AW62" s="204">
        <v>0</v>
      </c>
      <c r="AX62" s="100"/>
      <c r="AY62" s="62">
        <f t="shared" si="107"/>
        <v>95833.333333333358</v>
      </c>
      <c r="AZ62" s="165">
        <f t="shared" si="108"/>
        <v>49999.999999999993</v>
      </c>
      <c r="BA62" s="172">
        <f>'[1]TTM Orignal - With Levers'!V62</f>
        <v>49999.999999999993</v>
      </c>
      <c r="BB62" s="188"/>
      <c r="BD62" s="169">
        <f t="shared" si="109"/>
        <v>49999.999999999993</v>
      </c>
      <c r="BE62" s="170">
        <f t="shared" si="110"/>
        <v>49999.999999999993</v>
      </c>
      <c r="BF62" s="171">
        <f t="shared" si="111"/>
        <v>49999.999999999993</v>
      </c>
    </row>
    <row r="63" spans="1:58" x14ac:dyDescent="0.3">
      <c r="A63" s="36">
        <v>6210</v>
      </c>
      <c r="B63" s="103" t="s">
        <v>60</v>
      </c>
      <c r="C63" s="161">
        <f t="shared" si="96"/>
        <v>1683.5981519884429</v>
      </c>
      <c r="D63" s="30">
        <f>'[1]TTM Orignal - With Levers'!C63</f>
        <v>1683.5981519884429</v>
      </c>
      <c r="E63" s="204">
        <v>0</v>
      </c>
      <c r="F63" s="100"/>
      <c r="G63" s="161">
        <f t="shared" si="97"/>
        <v>1632.3372245385917</v>
      </c>
      <c r="H63" s="30">
        <f>'[1]TTM Orignal - With Levers'!D63</f>
        <v>1632.3372245385917</v>
      </c>
      <c r="I63" s="204">
        <v>0</v>
      </c>
      <c r="J63" s="100"/>
      <c r="K63" s="161">
        <f t="shared" si="112"/>
        <v>1447.4794575846822</v>
      </c>
      <c r="L63" s="30">
        <f>'[1]TTM Orignal - With Levers'!E63</f>
        <v>1447.4794575846822</v>
      </c>
      <c r="M63" s="204">
        <v>0</v>
      </c>
      <c r="N63" s="100"/>
      <c r="O63" s="161">
        <f t="shared" si="98"/>
        <v>1383.8567469045513</v>
      </c>
      <c r="P63" s="30">
        <f>'[1]TTM Orignal - With Levers'!F63</f>
        <v>1383.8567469045513</v>
      </c>
      <c r="Q63" s="204">
        <v>0</v>
      </c>
      <c r="R63" s="100"/>
      <c r="S63" s="161">
        <f t="shared" si="99"/>
        <v>1200.0386874952258</v>
      </c>
      <c r="T63" s="30">
        <f>'[1]TTM Orignal - With Levers'!G63</f>
        <v>1200.0386874952258</v>
      </c>
      <c r="U63" s="204">
        <v>0</v>
      </c>
      <c r="V63" s="100"/>
      <c r="W63" s="161">
        <f t="shared" si="100"/>
        <v>1293.8301012991162</v>
      </c>
      <c r="X63" s="30">
        <f>'[1]TTM Orignal - With Levers'!H63</f>
        <v>1293.8301012991162</v>
      </c>
      <c r="Y63" s="204">
        <v>0</v>
      </c>
      <c r="Z63" s="100"/>
      <c r="AA63" s="161">
        <f t="shared" si="101"/>
        <v>1282.1636925077585</v>
      </c>
      <c r="AB63" s="30">
        <f>'[1]TTM Orignal - With Levers'!I63</f>
        <v>1282.1636925077585</v>
      </c>
      <c r="AC63" s="204">
        <v>0</v>
      </c>
      <c r="AD63" s="100"/>
      <c r="AE63" s="161">
        <f t="shared" si="102"/>
        <v>1435.9155005148393</v>
      </c>
      <c r="AF63" s="30">
        <f>'[1]TTM Orignal - With Levers'!J63</f>
        <v>1435.9155005148393</v>
      </c>
      <c r="AG63" s="204">
        <v>0</v>
      </c>
      <c r="AH63" s="100"/>
      <c r="AI63" s="161">
        <f t="shared" si="103"/>
        <v>1368.6034939519518</v>
      </c>
      <c r="AJ63" s="30">
        <f>'[1]TTM Orignal - With Levers'!K63</f>
        <v>1368.6034939519518</v>
      </c>
      <c r="AK63" s="204">
        <v>0</v>
      </c>
      <c r="AL63" s="100"/>
      <c r="AM63" s="161">
        <f t="shared" si="104"/>
        <v>1666.2578485623956</v>
      </c>
      <c r="AN63" s="30">
        <f>'[1]TTM Orignal - With Levers'!L63</f>
        <v>1666.2578485623956</v>
      </c>
      <c r="AO63" s="204">
        <v>0</v>
      </c>
      <c r="AP63" s="100"/>
      <c r="AQ63" s="161">
        <f t="shared" si="105"/>
        <v>1816.047974870675</v>
      </c>
      <c r="AR63" s="30">
        <f>'[1]TTM Orignal - With Levers'!M63</f>
        <v>1816.047974870675</v>
      </c>
      <c r="AS63" s="204">
        <v>0</v>
      </c>
      <c r="AT63" s="100"/>
      <c r="AU63" s="161">
        <f t="shared" si="106"/>
        <v>1622.8507705101561</v>
      </c>
      <c r="AV63" s="30">
        <f>'[1]TTM Orignal - With Levers'!N63</f>
        <v>1622.8507705101561</v>
      </c>
      <c r="AW63" s="204">
        <v>0</v>
      </c>
      <c r="AX63" s="100"/>
      <c r="AY63" s="100">
        <f t="shared" ref="AY63" si="113">SUM(AY62*0.1059)</f>
        <v>10148.750000000002</v>
      </c>
      <c r="AZ63" s="165">
        <f t="shared" si="108"/>
        <v>17832.979650728386</v>
      </c>
      <c r="BA63" s="172">
        <f>'[1]TTM Orignal - With Levers'!V63</f>
        <v>17832.979650728386</v>
      </c>
      <c r="BB63" s="188"/>
      <c r="BD63" s="169">
        <f t="shared" si="109"/>
        <v>17832.979650728386</v>
      </c>
      <c r="BE63" s="170">
        <f t="shared" si="110"/>
        <v>17832.979650728386</v>
      </c>
      <c r="BF63" s="171">
        <f t="shared" si="111"/>
        <v>17832.979650728386</v>
      </c>
    </row>
    <row r="64" spans="1:58" x14ac:dyDescent="0.3">
      <c r="A64" s="64">
        <v>6220</v>
      </c>
      <c r="B64" s="103" t="s">
        <v>41</v>
      </c>
      <c r="C64" s="161">
        <f t="shared" si="96"/>
        <v>1550</v>
      </c>
      <c r="D64" s="30">
        <f>'[1]TTM Orignal - With Levers'!C64</f>
        <v>1550</v>
      </c>
      <c r="E64" s="204">
        <v>0</v>
      </c>
      <c r="F64" s="100"/>
      <c r="G64" s="161">
        <f t="shared" si="97"/>
        <v>1550</v>
      </c>
      <c r="H64" s="30">
        <f>'[1]TTM Orignal - With Levers'!D64</f>
        <v>1550</v>
      </c>
      <c r="I64" s="204">
        <v>0</v>
      </c>
      <c r="J64" s="100"/>
      <c r="K64" s="161">
        <f t="shared" si="112"/>
        <v>1550</v>
      </c>
      <c r="L64" s="30">
        <f>'[1]TTM Orignal - With Levers'!E64</f>
        <v>1550</v>
      </c>
      <c r="M64" s="204">
        <v>0</v>
      </c>
      <c r="N64" s="100"/>
      <c r="O64" s="161">
        <f t="shared" si="98"/>
        <v>1550</v>
      </c>
      <c r="P64" s="30">
        <f>'[1]TTM Orignal - With Levers'!F64</f>
        <v>1550</v>
      </c>
      <c r="Q64" s="204">
        <v>0</v>
      </c>
      <c r="R64" s="100"/>
      <c r="S64" s="161">
        <f t="shared" si="99"/>
        <v>1550</v>
      </c>
      <c r="T64" s="30">
        <f>'[1]TTM Orignal - With Levers'!G64</f>
        <v>1550</v>
      </c>
      <c r="U64" s="204">
        <v>0</v>
      </c>
      <c r="V64" s="100"/>
      <c r="W64" s="161">
        <f t="shared" si="100"/>
        <v>1550</v>
      </c>
      <c r="X64" s="30">
        <f>'[1]TTM Orignal - With Levers'!H64</f>
        <v>1550</v>
      </c>
      <c r="Y64" s="204">
        <v>0</v>
      </c>
      <c r="Z64" s="100"/>
      <c r="AA64" s="161">
        <f t="shared" si="101"/>
        <v>1550</v>
      </c>
      <c r="AB64" s="30">
        <f>'[1]TTM Orignal - With Levers'!I64</f>
        <v>1550</v>
      </c>
      <c r="AC64" s="204">
        <v>0</v>
      </c>
      <c r="AD64" s="100"/>
      <c r="AE64" s="161">
        <f t="shared" si="102"/>
        <v>1550</v>
      </c>
      <c r="AF64" s="30">
        <f>'[1]TTM Orignal - With Levers'!J64</f>
        <v>1550</v>
      </c>
      <c r="AG64" s="204">
        <v>0</v>
      </c>
      <c r="AH64" s="100"/>
      <c r="AI64" s="161">
        <f t="shared" si="103"/>
        <v>1550</v>
      </c>
      <c r="AJ64" s="30">
        <f>'[1]TTM Orignal - With Levers'!K64</f>
        <v>1550</v>
      </c>
      <c r="AK64" s="204">
        <v>0</v>
      </c>
      <c r="AL64" s="100"/>
      <c r="AM64" s="161">
        <f t="shared" si="104"/>
        <v>1550</v>
      </c>
      <c r="AN64" s="30">
        <f>'[1]TTM Orignal - With Levers'!L64</f>
        <v>1550</v>
      </c>
      <c r="AO64" s="204">
        <v>0</v>
      </c>
      <c r="AP64" s="100"/>
      <c r="AQ64" s="161">
        <f t="shared" si="105"/>
        <v>1550</v>
      </c>
      <c r="AR64" s="30">
        <f>'[1]TTM Orignal - With Levers'!M64</f>
        <v>1550</v>
      </c>
      <c r="AS64" s="204">
        <v>0</v>
      </c>
      <c r="AT64" s="100"/>
      <c r="AU64" s="161">
        <f t="shared" si="106"/>
        <v>1550</v>
      </c>
      <c r="AV64" s="30">
        <f>'[1]TTM Orignal - With Levers'!N64</f>
        <v>1550</v>
      </c>
      <c r="AW64" s="204">
        <v>0</v>
      </c>
      <c r="AX64" s="100"/>
      <c r="AY64" s="62">
        <f t="shared" si="107"/>
        <v>35650</v>
      </c>
      <c r="AZ64" s="165">
        <f t="shared" si="108"/>
        <v>18600</v>
      </c>
      <c r="BA64" s="172">
        <f>'[1]TTM Orignal - With Levers'!V64</f>
        <v>18600</v>
      </c>
      <c r="BB64" s="188"/>
      <c r="BD64" s="169">
        <f t="shared" si="109"/>
        <v>18600</v>
      </c>
      <c r="BE64" s="170">
        <f t="shared" si="110"/>
        <v>18600</v>
      </c>
      <c r="BF64" s="171">
        <f t="shared" si="111"/>
        <v>18600</v>
      </c>
    </row>
    <row r="65" spans="1:59" x14ac:dyDescent="0.3">
      <c r="A65" s="36">
        <v>6230</v>
      </c>
      <c r="B65" s="104" t="s">
        <v>42</v>
      </c>
      <c r="C65" s="161">
        <f t="shared" si="96"/>
        <v>225</v>
      </c>
      <c r="D65" s="30">
        <f>'[1]TTM Orignal - With Levers'!C65</f>
        <v>225</v>
      </c>
      <c r="E65" s="204">
        <v>0</v>
      </c>
      <c r="F65" s="100"/>
      <c r="G65" s="161">
        <f t="shared" si="97"/>
        <v>225</v>
      </c>
      <c r="H65" s="30">
        <f>'[1]TTM Orignal - With Levers'!D65</f>
        <v>225</v>
      </c>
      <c r="I65" s="204">
        <v>0</v>
      </c>
      <c r="J65" s="100"/>
      <c r="K65" s="161">
        <f t="shared" si="112"/>
        <v>225</v>
      </c>
      <c r="L65" s="30">
        <f>'[1]TTM Orignal - With Levers'!E65</f>
        <v>225</v>
      </c>
      <c r="M65" s="204">
        <v>0</v>
      </c>
      <c r="N65" s="100"/>
      <c r="O65" s="161">
        <f t="shared" si="98"/>
        <v>225</v>
      </c>
      <c r="P65" s="30">
        <f>'[1]TTM Orignal - With Levers'!F65</f>
        <v>225</v>
      </c>
      <c r="Q65" s="204">
        <v>0</v>
      </c>
      <c r="R65" s="100"/>
      <c r="S65" s="161">
        <f t="shared" si="99"/>
        <v>225</v>
      </c>
      <c r="T65" s="30">
        <f>'[1]TTM Orignal - With Levers'!G65</f>
        <v>225</v>
      </c>
      <c r="U65" s="204">
        <v>0</v>
      </c>
      <c r="V65" s="100"/>
      <c r="W65" s="161">
        <f t="shared" si="100"/>
        <v>225</v>
      </c>
      <c r="X65" s="30">
        <f>'[1]TTM Orignal - With Levers'!H65</f>
        <v>225</v>
      </c>
      <c r="Y65" s="204">
        <v>0</v>
      </c>
      <c r="Z65" s="100"/>
      <c r="AA65" s="161">
        <f t="shared" si="101"/>
        <v>225</v>
      </c>
      <c r="AB65" s="30">
        <f>'[1]TTM Orignal - With Levers'!I65</f>
        <v>225</v>
      </c>
      <c r="AC65" s="204">
        <v>0</v>
      </c>
      <c r="AD65" s="100"/>
      <c r="AE65" s="161">
        <f t="shared" si="102"/>
        <v>225</v>
      </c>
      <c r="AF65" s="30">
        <f>'[1]TTM Orignal - With Levers'!J65</f>
        <v>225</v>
      </c>
      <c r="AG65" s="204">
        <v>0</v>
      </c>
      <c r="AH65" s="100"/>
      <c r="AI65" s="161">
        <f t="shared" si="103"/>
        <v>225</v>
      </c>
      <c r="AJ65" s="30">
        <f>'[1]TTM Orignal - With Levers'!K65</f>
        <v>225</v>
      </c>
      <c r="AK65" s="204">
        <v>0</v>
      </c>
      <c r="AL65" s="100"/>
      <c r="AM65" s="161">
        <f t="shared" si="104"/>
        <v>225</v>
      </c>
      <c r="AN65" s="30">
        <f>'[1]TTM Orignal - With Levers'!L65</f>
        <v>225</v>
      </c>
      <c r="AO65" s="204">
        <v>0</v>
      </c>
      <c r="AP65" s="100"/>
      <c r="AQ65" s="161">
        <f t="shared" si="105"/>
        <v>225</v>
      </c>
      <c r="AR65" s="30">
        <f>'[1]TTM Orignal - With Levers'!M65</f>
        <v>225</v>
      </c>
      <c r="AS65" s="204">
        <v>0</v>
      </c>
      <c r="AT65" s="100"/>
      <c r="AU65" s="161">
        <f t="shared" si="106"/>
        <v>225</v>
      </c>
      <c r="AV65" s="30">
        <f>'[1]TTM Orignal - With Levers'!N65</f>
        <v>225</v>
      </c>
      <c r="AW65" s="204">
        <v>0</v>
      </c>
      <c r="AX65" s="100"/>
      <c r="AY65" s="62">
        <f t="shared" si="107"/>
        <v>5175</v>
      </c>
      <c r="AZ65" s="165">
        <f t="shared" si="108"/>
        <v>2700</v>
      </c>
      <c r="BA65" s="172">
        <f>'[1]TTM Orignal - With Levers'!V65</f>
        <v>2700</v>
      </c>
      <c r="BB65" s="188"/>
      <c r="BD65" s="169">
        <f t="shared" si="109"/>
        <v>2700</v>
      </c>
      <c r="BE65" s="170">
        <f t="shared" si="110"/>
        <v>2700</v>
      </c>
      <c r="BF65" s="171">
        <f t="shared" si="111"/>
        <v>2700</v>
      </c>
    </row>
    <row r="66" spans="1:59" x14ac:dyDescent="0.3">
      <c r="A66" s="64">
        <v>6240</v>
      </c>
      <c r="B66" s="104" t="s">
        <v>43</v>
      </c>
      <c r="C66" s="161">
        <f t="shared" si="96"/>
        <v>0</v>
      </c>
      <c r="D66" s="161">
        <f>'[1]TTM Orignal - With Levers'!C66</f>
        <v>0</v>
      </c>
      <c r="E66" s="204">
        <v>0</v>
      </c>
      <c r="F66" s="108"/>
      <c r="G66" s="161">
        <f t="shared" si="97"/>
        <v>0</v>
      </c>
      <c r="H66" s="30">
        <f>'[1]TTM Orignal - With Levers'!D66</f>
        <v>0</v>
      </c>
      <c r="I66" s="204">
        <v>0</v>
      </c>
      <c r="J66" s="108"/>
      <c r="K66" s="161">
        <f t="shared" si="112"/>
        <v>1200</v>
      </c>
      <c r="L66" s="30">
        <f>'[1]TTM Orignal - With Levers'!E66</f>
        <v>1200</v>
      </c>
      <c r="M66" s="204">
        <v>0</v>
      </c>
      <c r="N66" s="108"/>
      <c r="O66" s="161">
        <f t="shared" si="98"/>
        <v>450</v>
      </c>
      <c r="P66" s="30">
        <f>'[1]TTM Orignal - With Levers'!F66</f>
        <v>450</v>
      </c>
      <c r="Q66" s="204">
        <v>0</v>
      </c>
      <c r="R66" s="108"/>
      <c r="S66" s="161">
        <f t="shared" si="99"/>
        <v>0</v>
      </c>
      <c r="T66" s="30">
        <f>'[1]TTM Orignal - With Levers'!G66</f>
        <v>0</v>
      </c>
      <c r="U66" s="204">
        <v>0</v>
      </c>
      <c r="V66" s="108"/>
      <c r="W66" s="161">
        <f t="shared" si="100"/>
        <v>600</v>
      </c>
      <c r="X66" s="30">
        <f>'[1]TTM Orignal - With Levers'!H66</f>
        <v>600</v>
      </c>
      <c r="Y66" s="204">
        <v>0</v>
      </c>
      <c r="Z66" s="108"/>
      <c r="AA66" s="161">
        <f t="shared" si="101"/>
        <v>0</v>
      </c>
      <c r="AB66" s="30">
        <f>'[1]TTM Orignal - With Levers'!I66</f>
        <v>0</v>
      </c>
      <c r="AC66" s="204">
        <v>0</v>
      </c>
      <c r="AD66" s="108"/>
      <c r="AE66" s="161">
        <f t="shared" si="102"/>
        <v>0</v>
      </c>
      <c r="AF66" s="30">
        <f>'[1]TTM Orignal - With Levers'!J66</f>
        <v>0</v>
      </c>
      <c r="AG66" s="204">
        <v>0</v>
      </c>
      <c r="AH66" s="108"/>
      <c r="AI66" s="161">
        <f t="shared" si="103"/>
        <v>1600</v>
      </c>
      <c r="AJ66" s="30">
        <f>'[1]TTM Orignal - With Levers'!K66</f>
        <v>1600</v>
      </c>
      <c r="AK66" s="204">
        <v>0</v>
      </c>
      <c r="AL66" s="108"/>
      <c r="AM66" s="161">
        <f t="shared" si="104"/>
        <v>0</v>
      </c>
      <c r="AN66" s="30">
        <f>'[1]TTM Orignal - With Levers'!L66</f>
        <v>0</v>
      </c>
      <c r="AO66" s="204">
        <v>0</v>
      </c>
      <c r="AP66" s="108"/>
      <c r="AQ66" s="161">
        <f t="shared" si="105"/>
        <v>0</v>
      </c>
      <c r="AR66" s="30">
        <f>'[1]TTM Orignal - With Levers'!M66</f>
        <v>0</v>
      </c>
      <c r="AS66" s="204">
        <v>0</v>
      </c>
      <c r="AT66" s="108"/>
      <c r="AU66" s="161">
        <f t="shared" si="106"/>
        <v>0</v>
      </c>
      <c r="AV66" s="30">
        <f>'[1]TTM Orignal - With Levers'!N66</f>
        <v>0</v>
      </c>
      <c r="AW66" s="204">
        <v>0</v>
      </c>
      <c r="AX66" s="108"/>
      <c r="AY66" s="62">
        <f t="shared" si="107"/>
        <v>7700</v>
      </c>
      <c r="AZ66" s="165">
        <f t="shared" si="108"/>
        <v>3850</v>
      </c>
      <c r="BA66" s="172">
        <f>'[1]TTM Orignal - With Levers'!V66</f>
        <v>3850</v>
      </c>
      <c r="BB66" s="188"/>
      <c r="BD66" s="169">
        <f t="shared" si="109"/>
        <v>3850</v>
      </c>
      <c r="BE66" s="170">
        <f t="shared" si="110"/>
        <v>3850</v>
      </c>
      <c r="BF66" s="171">
        <f t="shared" si="111"/>
        <v>3850</v>
      </c>
    </row>
    <row r="67" spans="1:59" x14ac:dyDescent="0.3">
      <c r="A67" s="36">
        <v>6250</v>
      </c>
      <c r="B67" s="104" t="s">
        <v>63</v>
      </c>
      <c r="C67" s="161">
        <f t="shared" si="96"/>
        <v>910</v>
      </c>
      <c r="D67" s="30">
        <f>'[1]TTM Orignal - With Levers'!C67</f>
        <v>910</v>
      </c>
      <c r="E67" s="204">
        <v>0</v>
      </c>
      <c r="F67" s="109"/>
      <c r="G67" s="161">
        <f t="shared" si="97"/>
        <v>180</v>
      </c>
      <c r="H67" s="30">
        <f>'[1]TTM Orignal - With Levers'!D67</f>
        <v>180</v>
      </c>
      <c r="I67" s="204">
        <v>0</v>
      </c>
      <c r="J67" s="109"/>
      <c r="K67" s="161">
        <f t="shared" si="112"/>
        <v>360</v>
      </c>
      <c r="L67" s="30">
        <f>'[1]TTM Orignal - With Levers'!E67</f>
        <v>360</v>
      </c>
      <c r="M67" s="204">
        <v>0</v>
      </c>
      <c r="N67" s="109"/>
      <c r="O67" s="161">
        <f t="shared" si="98"/>
        <v>150</v>
      </c>
      <c r="P67" s="30">
        <f>'[1]TTM Orignal - With Levers'!F67</f>
        <v>150</v>
      </c>
      <c r="Q67" s="204">
        <v>0</v>
      </c>
      <c r="R67" s="109"/>
      <c r="S67" s="161">
        <f t="shared" si="99"/>
        <v>250</v>
      </c>
      <c r="T67" s="30">
        <f>'[1]TTM Orignal - With Levers'!G67</f>
        <v>250</v>
      </c>
      <c r="U67" s="204">
        <v>0</v>
      </c>
      <c r="V67" s="109"/>
      <c r="W67" s="161">
        <f t="shared" si="100"/>
        <v>250</v>
      </c>
      <c r="X67" s="30">
        <f>'[1]TTM Orignal - With Levers'!H67</f>
        <v>250</v>
      </c>
      <c r="Y67" s="204">
        <v>0</v>
      </c>
      <c r="Z67" s="109"/>
      <c r="AA67" s="161">
        <f t="shared" si="101"/>
        <v>220</v>
      </c>
      <c r="AB67" s="30">
        <f>'[1]TTM Orignal - With Levers'!I67</f>
        <v>220</v>
      </c>
      <c r="AC67" s="204">
        <v>0</v>
      </c>
      <c r="AD67" s="109"/>
      <c r="AE67" s="161">
        <f t="shared" si="102"/>
        <v>325</v>
      </c>
      <c r="AF67" s="30">
        <f>'[1]TTM Orignal - With Levers'!J67</f>
        <v>325</v>
      </c>
      <c r="AG67" s="204">
        <v>0</v>
      </c>
      <c r="AH67" s="109"/>
      <c r="AI67" s="161">
        <f t="shared" si="103"/>
        <v>130</v>
      </c>
      <c r="AJ67" s="30">
        <f>'[1]TTM Orignal - With Levers'!K67</f>
        <v>130</v>
      </c>
      <c r="AK67" s="204">
        <v>0</v>
      </c>
      <c r="AL67" s="109"/>
      <c r="AM67" s="161">
        <f t="shared" si="104"/>
        <v>900</v>
      </c>
      <c r="AN67" s="30">
        <f>'[1]TTM Orignal - With Levers'!L67</f>
        <v>900</v>
      </c>
      <c r="AO67" s="204">
        <v>0</v>
      </c>
      <c r="AP67" s="109"/>
      <c r="AQ67" s="161">
        <f t="shared" si="105"/>
        <v>1020</v>
      </c>
      <c r="AR67" s="30">
        <f>'[1]TTM Orignal - With Levers'!M67</f>
        <v>1020</v>
      </c>
      <c r="AS67" s="204">
        <v>0</v>
      </c>
      <c r="AT67" s="109"/>
      <c r="AU67" s="161">
        <f t="shared" si="106"/>
        <v>175</v>
      </c>
      <c r="AV67" s="30">
        <f>'[1]TTM Orignal - With Levers'!N67</f>
        <v>175</v>
      </c>
      <c r="AW67" s="204">
        <v>0</v>
      </c>
      <c r="AX67" s="109"/>
      <c r="AY67" s="62">
        <f t="shared" si="107"/>
        <v>9565</v>
      </c>
      <c r="AZ67" s="165">
        <f t="shared" si="108"/>
        <v>4870</v>
      </c>
      <c r="BA67" s="172">
        <f>'[1]TTM Orignal - With Levers'!V67</f>
        <v>4870</v>
      </c>
      <c r="BB67" s="188"/>
      <c r="BD67" s="169">
        <f t="shared" si="109"/>
        <v>4870</v>
      </c>
      <c r="BE67" s="170">
        <f t="shared" si="110"/>
        <v>4870</v>
      </c>
      <c r="BF67" s="171">
        <f t="shared" si="111"/>
        <v>4870</v>
      </c>
    </row>
    <row r="68" spans="1:59" x14ac:dyDescent="0.3">
      <c r="A68" s="64">
        <v>6260</v>
      </c>
      <c r="B68" s="103" t="s">
        <v>64</v>
      </c>
      <c r="C68" s="161">
        <f t="shared" si="96"/>
        <v>1250</v>
      </c>
      <c r="D68" s="30">
        <f>'[1]TTM Orignal - With Levers'!C68</f>
        <v>1250</v>
      </c>
      <c r="E68" s="204">
        <v>0</v>
      </c>
      <c r="F68" s="108"/>
      <c r="G68" s="161">
        <f t="shared" si="97"/>
        <v>1250</v>
      </c>
      <c r="H68" s="30">
        <f>'[1]TTM Orignal - With Levers'!D68</f>
        <v>1250</v>
      </c>
      <c r="I68" s="204">
        <v>0</v>
      </c>
      <c r="J68" s="108"/>
      <c r="K68" s="161">
        <f t="shared" si="112"/>
        <v>1250</v>
      </c>
      <c r="L68" s="30">
        <f>'[1]TTM Orignal - With Levers'!E68</f>
        <v>1250</v>
      </c>
      <c r="M68" s="204">
        <v>0</v>
      </c>
      <c r="N68" s="108"/>
      <c r="O68" s="161">
        <f t="shared" si="98"/>
        <v>1250</v>
      </c>
      <c r="P68" s="30">
        <f>'[1]TTM Orignal - With Levers'!F68</f>
        <v>1250</v>
      </c>
      <c r="Q68" s="204">
        <v>0</v>
      </c>
      <c r="R68" s="108"/>
      <c r="S68" s="161">
        <f t="shared" si="99"/>
        <v>1250</v>
      </c>
      <c r="T68" s="30">
        <f>'[1]TTM Orignal - With Levers'!G68</f>
        <v>1250</v>
      </c>
      <c r="U68" s="204">
        <v>0</v>
      </c>
      <c r="V68" s="108"/>
      <c r="W68" s="161">
        <f t="shared" si="100"/>
        <v>1250</v>
      </c>
      <c r="X68" s="30">
        <f>'[1]TTM Orignal - With Levers'!H68</f>
        <v>1250</v>
      </c>
      <c r="Y68" s="204">
        <v>0</v>
      </c>
      <c r="Z68" s="108"/>
      <c r="AA68" s="161">
        <f t="shared" si="101"/>
        <v>1250</v>
      </c>
      <c r="AB68" s="30">
        <f>'[1]TTM Orignal - With Levers'!I68</f>
        <v>1250</v>
      </c>
      <c r="AC68" s="204">
        <v>0</v>
      </c>
      <c r="AD68" s="108"/>
      <c r="AE68" s="161">
        <f t="shared" si="102"/>
        <v>1250</v>
      </c>
      <c r="AF68" s="30">
        <f>'[1]TTM Orignal - With Levers'!J68</f>
        <v>1250</v>
      </c>
      <c r="AG68" s="204">
        <v>0</v>
      </c>
      <c r="AH68" s="108"/>
      <c r="AI68" s="161">
        <f t="shared" si="103"/>
        <v>1250</v>
      </c>
      <c r="AJ68" s="30">
        <f>'[1]TTM Orignal - With Levers'!K68</f>
        <v>1250</v>
      </c>
      <c r="AK68" s="204">
        <v>0</v>
      </c>
      <c r="AL68" s="108"/>
      <c r="AM68" s="161">
        <f t="shared" si="104"/>
        <v>1250</v>
      </c>
      <c r="AN68" s="30">
        <f>'[1]TTM Orignal - With Levers'!L68</f>
        <v>1250</v>
      </c>
      <c r="AO68" s="204">
        <v>0</v>
      </c>
      <c r="AP68" s="108"/>
      <c r="AQ68" s="161">
        <f t="shared" si="105"/>
        <v>1250</v>
      </c>
      <c r="AR68" s="30">
        <f>'[1]TTM Orignal - With Levers'!M68</f>
        <v>1250</v>
      </c>
      <c r="AS68" s="204">
        <v>0</v>
      </c>
      <c r="AT68" s="108"/>
      <c r="AU68" s="161">
        <f t="shared" si="106"/>
        <v>1250</v>
      </c>
      <c r="AV68" s="30">
        <f>'[1]TTM Orignal - With Levers'!N68</f>
        <v>1250</v>
      </c>
      <c r="AW68" s="204">
        <v>0</v>
      </c>
      <c r="AX68" s="108"/>
      <c r="AY68" s="62">
        <f t="shared" si="107"/>
        <v>28750</v>
      </c>
      <c r="AZ68" s="165">
        <f t="shared" si="108"/>
        <v>15000</v>
      </c>
      <c r="BA68" s="172">
        <f>'[1]TTM Orignal - With Levers'!V68</f>
        <v>15000</v>
      </c>
      <c r="BB68" s="188"/>
      <c r="BD68" s="169">
        <f t="shared" si="109"/>
        <v>15000</v>
      </c>
      <c r="BE68" s="170">
        <f t="shared" si="110"/>
        <v>15000</v>
      </c>
      <c r="BF68" s="171">
        <f t="shared" si="111"/>
        <v>15000</v>
      </c>
    </row>
    <row r="69" spans="1:59" x14ac:dyDescent="0.3">
      <c r="A69" s="36">
        <v>6270</v>
      </c>
      <c r="B69" s="103" t="s">
        <v>65</v>
      </c>
      <c r="C69" s="161">
        <f t="shared" si="96"/>
        <v>667</v>
      </c>
      <c r="D69" s="30">
        <f>'[1]TTM Orignal - With Levers'!C69</f>
        <v>667</v>
      </c>
      <c r="E69" s="204">
        <v>0</v>
      </c>
      <c r="F69" s="110"/>
      <c r="G69" s="161">
        <f t="shared" si="97"/>
        <v>667</v>
      </c>
      <c r="H69" s="30">
        <f>'[1]TTM Orignal - With Levers'!D69</f>
        <v>667</v>
      </c>
      <c r="I69" s="204">
        <v>0</v>
      </c>
      <c r="J69" s="110"/>
      <c r="K69" s="161">
        <f t="shared" si="112"/>
        <v>667</v>
      </c>
      <c r="L69" s="30">
        <f>'[1]TTM Orignal - With Levers'!E69</f>
        <v>667</v>
      </c>
      <c r="M69" s="204">
        <v>0</v>
      </c>
      <c r="N69" s="110"/>
      <c r="O69" s="161">
        <f t="shared" si="98"/>
        <v>667</v>
      </c>
      <c r="P69" s="30">
        <f>'[1]TTM Orignal - With Levers'!F69</f>
        <v>667</v>
      </c>
      <c r="Q69" s="204">
        <v>0</v>
      </c>
      <c r="R69" s="110"/>
      <c r="S69" s="161">
        <f t="shared" si="99"/>
        <v>667</v>
      </c>
      <c r="T69" s="30">
        <f>'[1]TTM Orignal - With Levers'!G69</f>
        <v>667</v>
      </c>
      <c r="U69" s="204">
        <v>0</v>
      </c>
      <c r="V69" s="110"/>
      <c r="W69" s="161">
        <f t="shared" si="100"/>
        <v>667</v>
      </c>
      <c r="X69" s="30">
        <f>'[1]TTM Orignal - With Levers'!H69</f>
        <v>667</v>
      </c>
      <c r="Y69" s="204">
        <v>0</v>
      </c>
      <c r="Z69" s="110"/>
      <c r="AA69" s="161">
        <f t="shared" si="101"/>
        <v>667</v>
      </c>
      <c r="AB69" s="30">
        <f>'[1]TTM Orignal - With Levers'!I69</f>
        <v>667</v>
      </c>
      <c r="AC69" s="204">
        <v>0</v>
      </c>
      <c r="AD69" s="110"/>
      <c r="AE69" s="161">
        <f t="shared" si="102"/>
        <v>667</v>
      </c>
      <c r="AF69" s="30">
        <f>'[1]TTM Orignal - With Levers'!J69</f>
        <v>667</v>
      </c>
      <c r="AG69" s="204">
        <v>0</v>
      </c>
      <c r="AH69" s="110"/>
      <c r="AI69" s="161">
        <f t="shared" si="103"/>
        <v>667</v>
      </c>
      <c r="AJ69" s="30">
        <f>'[1]TTM Orignal - With Levers'!K69</f>
        <v>667</v>
      </c>
      <c r="AK69" s="204">
        <v>0</v>
      </c>
      <c r="AL69" s="110"/>
      <c r="AM69" s="161">
        <f t="shared" si="104"/>
        <v>667</v>
      </c>
      <c r="AN69" s="30">
        <f>'[1]TTM Orignal - With Levers'!L69</f>
        <v>667</v>
      </c>
      <c r="AO69" s="204">
        <v>0</v>
      </c>
      <c r="AP69" s="110"/>
      <c r="AQ69" s="161">
        <f t="shared" si="105"/>
        <v>667</v>
      </c>
      <c r="AR69" s="30">
        <f>'[1]TTM Orignal - With Levers'!M69</f>
        <v>667</v>
      </c>
      <c r="AS69" s="204">
        <v>0</v>
      </c>
      <c r="AT69" s="110"/>
      <c r="AU69" s="161">
        <f t="shared" si="106"/>
        <v>667</v>
      </c>
      <c r="AV69" s="30">
        <f>'[1]TTM Orignal - With Levers'!N69</f>
        <v>667</v>
      </c>
      <c r="AW69" s="204">
        <v>0</v>
      </c>
      <c r="AX69" s="110"/>
      <c r="AY69" s="62">
        <f t="shared" si="107"/>
        <v>15341</v>
      </c>
      <c r="AZ69" s="165">
        <f t="shared" si="108"/>
        <v>8004</v>
      </c>
      <c r="BA69" s="172">
        <f>'[1]TTM Orignal - With Levers'!V69</f>
        <v>8004</v>
      </c>
      <c r="BB69" s="188"/>
      <c r="BD69" s="169">
        <f t="shared" si="109"/>
        <v>8004</v>
      </c>
      <c r="BE69" s="170">
        <f t="shared" si="110"/>
        <v>8004</v>
      </c>
      <c r="BF69" s="171">
        <f t="shared" si="111"/>
        <v>8004</v>
      </c>
    </row>
    <row r="70" spans="1:59" x14ac:dyDescent="0.3">
      <c r="A70" s="64">
        <v>6280</v>
      </c>
      <c r="B70" s="111" t="s">
        <v>66</v>
      </c>
      <c r="C70" s="161">
        <f t="shared" si="96"/>
        <v>0</v>
      </c>
      <c r="D70" s="30">
        <f>'[1]TTM Orignal - With Levers'!C70</f>
        <v>0</v>
      </c>
      <c r="E70" s="204">
        <v>0</v>
      </c>
      <c r="F70" s="112"/>
      <c r="G70" s="161">
        <f t="shared" si="97"/>
        <v>0</v>
      </c>
      <c r="H70" s="30">
        <f>'[1]TTM Orignal - With Levers'!D70</f>
        <v>0</v>
      </c>
      <c r="I70" s="204">
        <v>0</v>
      </c>
      <c r="J70" s="112"/>
      <c r="K70" s="161">
        <f t="shared" si="112"/>
        <v>1700</v>
      </c>
      <c r="L70" s="30">
        <f>'[1]TTM Orignal - With Levers'!E70</f>
        <v>1700</v>
      </c>
      <c r="M70" s="204">
        <v>0</v>
      </c>
      <c r="N70" s="112"/>
      <c r="O70" s="112" t="s">
        <v>62</v>
      </c>
      <c r="P70" s="30">
        <f>'[1]TTM Orignal - With Levers'!F70</f>
        <v>0</v>
      </c>
      <c r="Q70" s="204">
        <v>0</v>
      </c>
      <c r="R70" s="112"/>
      <c r="S70" s="161">
        <f t="shared" si="99"/>
        <v>0</v>
      </c>
      <c r="T70" s="30">
        <f>'[1]TTM Orignal - With Levers'!G70</f>
        <v>0</v>
      </c>
      <c r="U70" s="204">
        <v>0</v>
      </c>
      <c r="V70" s="112"/>
      <c r="W70" s="161">
        <f t="shared" si="100"/>
        <v>2800</v>
      </c>
      <c r="X70" s="30">
        <f>'[1]TTM Orignal - With Levers'!H70</f>
        <v>2800</v>
      </c>
      <c r="Y70" s="204">
        <v>0</v>
      </c>
      <c r="Z70" s="112"/>
      <c r="AA70" s="161">
        <f t="shared" si="101"/>
        <v>0</v>
      </c>
      <c r="AB70" s="30">
        <f>'[1]TTM Orignal - With Levers'!I70</f>
        <v>0</v>
      </c>
      <c r="AC70" s="204">
        <v>0</v>
      </c>
      <c r="AD70" s="112"/>
      <c r="AE70" s="161">
        <f t="shared" si="102"/>
        <v>0</v>
      </c>
      <c r="AF70" s="30">
        <f>'[1]TTM Orignal - With Levers'!J70</f>
        <v>0</v>
      </c>
      <c r="AG70" s="204">
        <v>0</v>
      </c>
      <c r="AH70" s="112"/>
      <c r="AI70" s="161">
        <f t="shared" si="103"/>
        <v>2500</v>
      </c>
      <c r="AJ70" s="30">
        <f>'[1]TTM Orignal - With Levers'!K70</f>
        <v>2500</v>
      </c>
      <c r="AK70" s="204">
        <v>0</v>
      </c>
      <c r="AL70" s="112"/>
      <c r="AM70" s="161">
        <f t="shared" si="104"/>
        <v>0</v>
      </c>
      <c r="AN70" s="30">
        <f>'[1]TTM Orignal - With Levers'!L70</f>
        <v>0</v>
      </c>
      <c r="AO70" s="204">
        <v>0</v>
      </c>
      <c r="AP70" s="112"/>
      <c r="AQ70" s="161">
        <f t="shared" si="105"/>
        <v>0</v>
      </c>
      <c r="AR70" s="30">
        <f>'[1]TTM Orignal - With Levers'!M70</f>
        <v>0</v>
      </c>
      <c r="AS70" s="204">
        <v>0</v>
      </c>
      <c r="AT70" s="112"/>
      <c r="AU70" s="161">
        <f t="shared" si="106"/>
        <v>0</v>
      </c>
      <c r="AV70" s="30">
        <f>'[1]TTM Orignal - With Levers'!N70</f>
        <v>0</v>
      </c>
      <c r="AW70" s="204">
        <v>0</v>
      </c>
      <c r="AX70" s="112"/>
      <c r="AY70" s="75">
        <f t="shared" si="107"/>
        <v>14000</v>
      </c>
      <c r="AZ70" s="165">
        <f t="shared" si="108"/>
        <v>7000</v>
      </c>
      <c r="BA70" s="172">
        <f>'[1]TTM Orignal - With Levers'!V70</f>
        <v>7000</v>
      </c>
      <c r="BB70" s="188"/>
      <c r="BD70" s="169">
        <f t="shared" si="109"/>
        <v>7000</v>
      </c>
      <c r="BE70" s="170">
        <f t="shared" si="110"/>
        <v>7000</v>
      </c>
      <c r="BF70" s="171">
        <f t="shared" si="111"/>
        <v>7000</v>
      </c>
    </row>
    <row r="71" spans="1:59" ht="15" thickBot="1" x14ac:dyDescent="0.35">
      <c r="A71" s="64"/>
      <c r="B71" s="113" t="s">
        <v>67</v>
      </c>
      <c r="C71" s="39">
        <f t="shared" ref="C71:AY71" si="114">SUM(C53:C70)</f>
        <v>21652.264818655112</v>
      </c>
      <c r="D71" s="39"/>
      <c r="E71" s="39"/>
      <c r="F71" s="39"/>
      <c r="G71" s="39">
        <f t="shared" si="114"/>
        <v>18071.003891205259</v>
      </c>
      <c r="H71" s="39"/>
      <c r="I71" s="39"/>
      <c r="J71" s="39"/>
      <c r="K71" s="39">
        <f t="shared" si="114"/>
        <v>22176.146124251351</v>
      </c>
      <c r="L71" s="39"/>
      <c r="M71" s="39"/>
      <c r="N71" s="39"/>
      <c r="O71" s="39">
        <f t="shared" si="114"/>
        <v>18612.52341357122</v>
      </c>
      <c r="P71" s="39"/>
      <c r="Q71" s="39"/>
      <c r="R71" s="39"/>
      <c r="S71" s="39">
        <f t="shared" si="114"/>
        <v>17088.705354161895</v>
      </c>
      <c r="T71" s="39"/>
      <c r="U71" s="39"/>
      <c r="V71" s="39"/>
      <c r="W71" s="39">
        <f t="shared" si="114"/>
        <v>22252.496767965786</v>
      </c>
      <c r="X71" s="39"/>
      <c r="Y71" s="39"/>
      <c r="Z71" s="39"/>
      <c r="AA71" s="39">
        <f t="shared" si="114"/>
        <v>19200.830359174426</v>
      </c>
      <c r="AB71" s="39"/>
      <c r="AC71" s="39"/>
      <c r="AD71" s="39"/>
      <c r="AE71" s="39">
        <f t="shared" si="114"/>
        <v>20869.582167181507</v>
      </c>
      <c r="AF71" s="39"/>
      <c r="AG71" s="39"/>
      <c r="AH71" s="39"/>
      <c r="AI71" s="39">
        <f t="shared" si="114"/>
        <v>23507.27016061862</v>
      </c>
      <c r="AJ71" s="39"/>
      <c r="AK71" s="39"/>
      <c r="AL71" s="39"/>
      <c r="AM71" s="39">
        <f t="shared" si="114"/>
        <v>26634.924515229064</v>
      </c>
      <c r="AN71" s="39"/>
      <c r="AO71" s="39"/>
      <c r="AP71" s="39"/>
      <c r="AQ71" s="39">
        <f t="shared" si="114"/>
        <v>25286.714641537343</v>
      </c>
      <c r="AR71" s="39"/>
      <c r="AS71" s="39"/>
      <c r="AT71" s="39"/>
      <c r="AU71" s="39">
        <f t="shared" si="114"/>
        <v>21152.517437176823</v>
      </c>
      <c r="AV71" s="39"/>
      <c r="AW71" s="39"/>
      <c r="AX71" s="39"/>
      <c r="AY71" s="39">
        <f t="shared" si="114"/>
        <v>465132.68333333335</v>
      </c>
      <c r="AZ71" s="173">
        <f>SUM(AZ53:AZ70)</f>
        <v>256504.97965072838</v>
      </c>
      <c r="BA71" s="174">
        <f>SUM(BA53:BA70)</f>
        <v>252860.97965072838</v>
      </c>
      <c r="BB71" s="23"/>
      <c r="BD71" s="39">
        <f t="shared" ref="BD71:BF71" si="115">SUM(BD53:BD70)</f>
        <v>256504.97965072838</v>
      </c>
      <c r="BE71" s="39">
        <f t="shared" si="115"/>
        <v>256504.97965072838</v>
      </c>
      <c r="BF71" s="39">
        <f t="shared" si="115"/>
        <v>256504.97965072838</v>
      </c>
    </row>
    <row r="72" spans="1:59" ht="15" thickBot="1" x14ac:dyDescent="0.35">
      <c r="A72" s="36"/>
      <c r="B72" s="54" t="s">
        <v>68</v>
      </c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5"/>
      <c r="BA72" s="115"/>
      <c r="BB72" s="206"/>
    </row>
    <row r="73" spans="1:59" x14ac:dyDescent="0.3">
      <c r="A73" s="36">
        <v>6310</v>
      </c>
      <c r="B73" s="116" t="s">
        <v>69</v>
      </c>
      <c r="C73" s="161">
        <f t="shared" ref="C73:C75" si="116">D73+(D73*E73)</f>
        <v>1250</v>
      </c>
      <c r="D73" s="30">
        <f>'[1]TTM Orignal - With Levers'!C73</f>
        <v>1250</v>
      </c>
      <c r="E73" s="207">
        <v>0</v>
      </c>
      <c r="F73" s="117"/>
      <c r="G73" s="161">
        <f t="shared" ref="G73:G75" si="117">H73+(H73*I73)</f>
        <v>1250</v>
      </c>
      <c r="H73" s="30">
        <f>'[1]TTM Orignal - With Levers'!D73</f>
        <v>1250</v>
      </c>
      <c r="I73" s="207">
        <v>0</v>
      </c>
      <c r="J73" s="117"/>
      <c r="K73" s="161">
        <f t="shared" ref="K73:K75" si="118">L73+(L73*M73)</f>
        <v>1250</v>
      </c>
      <c r="L73" s="30">
        <f>'[1]TTM Orignal - With Levers'!E73</f>
        <v>1250</v>
      </c>
      <c r="M73" s="207">
        <v>0</v>
      </c>
      <c r="N73" s="117"/>
      <c r="O73" s="161">
        <f t="shared" ref="O73:O75" si="119">P73+(P73*Q73)</f>
        <v>1250</v>
      </c>
      <c r="P73" s="30">
        <f>'[1]TTM Orignal - With Levers'!F73</f>
        <v>1250</v>
      </c>
      <c r="Q73" s="207">
        <v>0</v>
      </c>
      <c r="R73" s="117"/>
      <c r="S73" s="161">
        <f t="shared" ref="S73:S75" si="120">T73+(T73*U73)</f>
        <v>1250</v>
      </c>
      <c r="T73" s="30">
        <f>'[1]TTM Orignal - With Levers'!G73</f>
        <v>1250</v>
      </c>
      <c r="U73" s="207">
        <v>0</v>
      </c>
      <c r="V73" s="117"/>
      <c r="W73" s="161">
        <f t="shared" ref="W73:W75" si="121">X73+(X73*Y73)</f>
        <v>1250</v>
      </c>
      <c r="X73" s="30">
        <f>'[1]TTM Orignal - With Levers'!H73</f>
        <v>1250</v>
      </c>
      <c r="Y73" s="207">
        <v>0</v>
      </c>
      <c r="Z73" s="117"/>
      <c r="AA73" s="161">
        <f t="shared" ref="AA73:AA75" si="122">AB73+(AB73*AC73)</f>
        <v>1250</v>
      </c>
      <c r="AB73" s="30">
        <f>'[1]TTM Orignal - With Levers'!I73</f>
        <v>1250</v>
      </c>
      <c r="AC73" s="207">
        <v>0</v>
      </c>
      <c r="AD73" s="117"/>
      <c r="AE73" s="161">
        <f t="shared" ref="AE73:AE75" si="123">AF73+(AF73*AG73)</f>
        <v>1250</v>
      </c>
      <c r="AF73" s="30">
        <f>'[1]TTM Orignal - With Levers'!J73</f>
        <v>1250</v>
      </c>
      <c r="AG73" s="207">
        <v>0</v>
      </c>
      <c r="AH73" s="117"/>
      <c r="AI73" s="161">
        <f t="shared" ref="AI73:AI75" si="124">AJ73+(AJ73*AK73)</f>
        <v>1250</v>
      </c>
      <c r="AJ73" s="30">
        <f>'[1]TTM Orignal - With Levers'!K73</f>
        <v>1250</v>
      </c>
      <c r="AK73" s="207">
        <v>0</v>
      </c>
      <c r="AL73" s="117"/>
      <c r="AM73" s="161">
        <f t="shared" ref="AM73:AM75" si="125">AN73+(AN73*AO73)</f>
        <v>1250</v>
      </c>
      <c r="AN73" s="30">
        <f>'[1]TTM Orignal - With Levers'!L73</f>
        <v>1250</v>
      </c>
      <c r="AO73" s="207">
        <v>0</v>
      </c>
      <c r="AP73" s="117"/>
      <c r="AQ73" s="161">
        <f t="shared" ref="AQ73:AQ75" si="126">AR73+(AR73*AS73)</f>
        <v>1250</v>
      </c>
      <c r="AR73" s="30">
        <f>'[1]TTM Orignal - With Levers'!M73</f>
        <v>1250</v>
      </c>
      <c r="AS73" s="207">
        <v>0</v>
      </c>
      <c r="AT73" s="117"/>
      <c r="AU73" s="161">
        <f t="shared" ref="AU73:AU75" si="127">AV73+(AV73*AW73)</f>
        <v>1250</v>
      </c>
      <c r="AV73" s="30">
        <f>'[1]TTM Orignal - With Levers'!N73</f>
        <v>1250</v>
      </c>
      <c r="AW73" s="207">
        <v>0</v>
      </c>
      <c r="AX73" s="117"/>
      <c r="AY73" s="118">
        <f>SUM(C73:AU73)</f>
        <v>28750</v>
      </c>
      <c r="AZ73" s="165">
        <f>SUM(C73,G73,K73,O73,S73,W73,AA73,AE73,AI73,AM73,AQ73,AU73)</f>
        <v>15000</v>
      </c>
      <c r="BA73" s="166">
        <f>'[1]TTM Orignal - With Levers'!V73</f>
        <v>15000</v>
      </c>
      <c r="BB73" s="188"/>
      <c r="BD73" s="169">
        <f>(AZ73+(AZ73*BB73))</f>
        <v>15000</v>
      </c>
      <c r="BE73" s="170">
        <f t="shared" ref="BE73:BE75" si="128">AZ73</f>
        <v>15000</v>
      </c>
      <c r="BF73" s="171">
        <f t="shared" ref="BF73:BF75" si="129">BD73</f>
        <v>15000</v>
      </c>
      <c r="BG73" s="21"/>
    </row>
    <row r="74" spans="1:59" x14ac:dyDescent="0.3">
      <c r="A74" s="28">
        <v>6320</v>
      </c>
      <c r="B74" s="116" t="s">
        <v>70</v>
      </c>
      <c r="C74" s="161">
        <f t="shared" si="116"/>
        <v>2500</v>
      </c>
      <c r="D74" s="30">
        <f>'[1]TTM Orignal - With Levers'!C74</f>
        <v>2500</v>
      </c>
      <c r="E74" s="207">
        <v>0</v>
      </c>
      <c r="F74" s="117"/>
      <c r="G74" s="161">
        <f t="shared" si="117"/>
        <v>2500</v>
      </c>
      <c r="H74" s="30">
        <f>'[1]TTM Orignal - With Levers'!D74</f>
        <v>2500</v>
      </c>
      <c r="I74" s="207">
        <v>0</v>
      </c>
      <c r="J74" s="117"/>
      <c r="K74" s="161">
        <f t="shared" si="118"/>
        <v>2500</v>
      </c>
      <c r="L74" s="30">
        <f>'[1]TTM Orignal - With Levers'!E74</f>
        <v>2500</v>
      </c>
      <c r="M74" s="207">
        <v>0</v>
      </c>
      <c r="N74" s="117"/>
      <c r="O74" s="161">
        <f t="shared" si="119"/>
        <v>2500</v>
      </c>
      <c r="P74" s="30">
        <f>'[1]TTM Orignal - With Levers'!F74</f>
        <v>2500</v>
      </c>
      <c r="Q74" s="207">
        <v>0</v>
      </c>
      <c r="R74" s="117"/>
      <c r="S74" s="161">
        <f t="shared" si="120"/>
        <v>2500</v>
      </c>
      <c r="T74" s="30">
        <f>'[1]TTM Orignal - With Levers'!G74</f>
        <v>2500</v>
      </c>
      <c r="U74" s="207">
        <v>0</v>
      </c>
      <c r="V74" s="117"/>
      <c r="W74" s="161">
        <f t="shared" si="121"/>
        <v>2500</v>
      </c>
      <c r="X74" s="30">
        <f>'[1]TTM Orignal - With Levers'!H74</f>
        <v>2500</v>
      </c>
      <c r="Y74" s="207">
        <v>0</v>
      </c>
      <c r="Z74" s="117"/>
      <c r="AA74" s="161">
        <f t="shared" si="122"/>
        <v>2500</v>
      </c>
      <c r="AB74" s="30">
        <f>'[1]TTM Orignal - With Levers'!I74</f>
        <v>2500</v>
      </c>
      <c r="AC74" s="207">
        <v>0</v>
      </c>
      <c r="AD74" s="117"/>
      <c r="AE74" s="161">
        <f t="shared" si="123"/>
        <v>2500</v>
      </c>
      <c r="AF74" s="30">
        <f>'[1]TTM Orignal - With Levers'!J74</f>
        <v>2500</v>
      </c>
      <c r="AG74" s="207">
        <v>0</v>
      </c>
      <c r="AH74" s="117"/>
      <c r="AI74" s="161">
        <f t="shared" si="124"/>
        <v>2500</v>
      </c>
      <c r="AJ74" s="30">
        <f>'[1]TTM Orignal - With Levers'!K74</f>
        <v>2500</v>
      </c>
      <c r="AK74" s="207">
        <v>0</v>
      </c>
      <c r="AL74" s="117"/>
      <c r="AM74" s="161">
        <f t="shared" si="125"/>
        <v>2500</v>
      </c>
      <c r="AN74" s="30">
        <f>'[1]TTM Orignal - With Levers'!L74</f>
        <v>2500</v>
      </c>
      <c r="AO74" s="207">
        <v>0</v>
      </c>
      <c r="AP74" s="117"/>
      <c r="AQ74" s="161">
        <f t="shared" si="126"/>
        <v>2500</v>
      </c>
      <c r="AR74" s="30">
        <f>'[1]TTM Orignal - With Levers'!M74</f>
        <v>2500</v>
      </c>
      <c r="AS74" s="207">
        <v>0</v>
      </c>
      <c r="AT74" s="117"/>
      <c r="AU74" s="161">
        <f t="shared" si="127"/>
        <v>2500</v>
      </c>
      <c r="AV74" s="30">
        <f>'[1]TTM Orignal - With Levers'!N74</f>
        <v>2500</v>
      </c>
      <c r="AW74" s="207">
        <v>0</v>
      </c>
      <c r="AX74" s="117"/>
      <c r="AY74" s="118">
        <f>SUM(C74:AU74)</f>
        <v>57500</v>
      </c>
      <c r="AZ74" s="165">
        <f>SUM(C74,G74,K74,O74,S74,W74,AA74,AE74,AI74,AM74,AQ74,AU74)</f>
        <v>30000</v>
      </c>
      <c r="BA74" s="172">
        <f>'[1]TTM Orignal - With Levers'!V74</f>
        <v>30000</v>
      </c>
      <c r="BB74" s="188"/>
      <c r="BD74" s="169">
        <f>(AZ74+(AZ74*BB74))</f>
        <v>30000</v>
      </c>
      <c r="BE74" s="170">
        <f t="shared" si="128"/>
        <v>30000</v>
      </c>
      <c r="BF74" s="171">
        <f t="shared" si="129"/>
        <v>30000</v>
      </c>
    </row>
    <row r="75" spans="1:59" x14ac:dyDescent="0.3">
      <c r="A75" s="36">
        <v>6330</v>
      </c>
      <c r="B75" s="116" t="s">
        <v>71</v>
      </c>
      <c r="C75" s="161">
        <f t="shared" si="116"/>
        <v>1000</v>
      </c>
      <c r="D75" s="30">
        <f>'[1]TTM Orignal - With Levers'!C75</f>
        <v>1000</v>
      </c>
      <c r="E75" s="207">
        <v>0</v>
      </c>
      <c r="F75" s="117"/>
      <c r="G75" s="161">
        <f t="shared" si="117"/>
        <v>1000</v>
      </c>
      <c r="H75" s="30">
        <f>'[1]TTM Orignal - With Levers'!D75</f>
        <v>1000</v>
      </c>
      <c r="I75" s="207">
        <v>0</v>
      </c>
      <c r="J75" s="117"/>
      <c r="K75" s="161">
        <f t="shared" si="118"/>
        <v>1000</v>
      </c>
      <c r="L75" s="30">
        <f>'[1]TTM Orignal - With Levers'!E75</f>
        <v>1000</v>
      </c>
      <c r="M75" s="207">
        <v>0</v>
      </c>
      <c r="N75" s="117"/>
      <c r="O75" s="161">
        <f t="shared" si="119"/>
        <v>1000</v>
      </c>
      <c r="P75" s="30">
        <f>'[1]TTM Orignal - With Levers'!F75</f>
        <v>1000</v>
      </c>
      <c r="Q75" s="207">
        <v>0</v>
      </c>
      <c r="R75" s="117"/>
      <c r="S75" s="161">
        <f t="shared" si="120"/>
        <v>1000</v>
      </c>
      <c r="T75" s="30">
        <f>'[1]TTM Orignal - With Levers'!G75</f>
        <v>1000</v>
      </c>
      <c r="U75" s="207">
        <v>0</v>
      </c>
      <c r="V75" s="117"/>
      <c r="W75" s="161">
        <f t="shared" si="121"/>
        <v>1000</v>
      </c>
      <c r="X75" s="30">
        <f>'[1]TTM Orignal - With Levers'!H75</f>
        <v>1000</v>
      </c>
      <c r="Y75" s="207">
        <v>0</v>
      </c>
      <c r="Z75" s="117"/>
      <c r="AA75" s="161">
        <f t="shared" si="122"/>
        <v>1000</v>
      </c>
      <c r="AB75" s="30">
        <f>'[1]TTM Orignal - With Levers'!I75</f>
        <v>1000</v>
      </c>
      <c r="AC75" s="207">
        <v>0</v>
      </c>
      <c r="AD75" s="117"/>
      <c r="AE75" s="161">
        <f t="shared" si="123"/>
        <v>1000</v>
      </c>
      <c r="AF75" s="30">
        <f>'[1]TTM Orignal - With Levers'!J75</f>
        <v>1000</v>
      </c>
      <c r="AG75" s="207">
        <v>0</v>
      </c>
      <c r="AH75" s="117"/>
      <c r="AI75" s="161">
        <f t="shared" si="124"/>
        <v>1000</v>
      </c>
      <c r="AJ75" s="30">
        <f>'[1]TTM Orignal - With Levers'!K75</f>
        <v>1000</v>
      </c>
      <c r="AK75" s="207">
        <v>0</v>
      </c>
      <c r="AL75" s="117"/>
      <c r="AM75" s="161">
        <f t="shared" si="125"/>
        <v>1000</v>
      </c>
      <c r="AN75" s="30">
        <f>'[1]TTM Orignal - With Levers'!L75</f>
        <v>1000</v>
      </c>
      <c r="AO75" s="207">
        <v>0</v>
      </c>
      <c r="AP75" s="117"/>
      <c r="AQ75" s="161">
        <f t="shared" si="126"/>
        <v>1000</v>
      </c>
      <c r="AR75" s="30">
        <f>'[1]TTM Orignal - With Levers'!M75</f>
        <v>1000</v>
      </c>
      <c r="AS75" s="207">
        <v>0</v>
      </c>
      <c r="AT75" s="117"/>
      <c r="AU75" s="161">
        <f t="shared" si="127"/>
        <v>1000</v>
      </c>
      <c r="AV75" s="30">
        <f>'[1]TTM Orignal - With Levers'!N75</f>
        <v>1000</v>
      </c>
      <c r="AW75" s="207">
        <v>0</v>
      </c>
      <c r="AX75" s="117"/>
      <c r="AY75" s="118">
        <f>SUM(C75:AU75)</f>
        <v>23000</v>
      </c>
      <c r="AZ75" s="165">
        <f>SUM(C75,G75,K75,O75,S75,W75,AA75,AE75,AI75,AM75,AQ75,AU75)</f>
        <v>12000</v>
      </c>
      <c r="BA75" s="172">
        <f>'[1]TTM Orignal - With Levers'!V75</f>
        <v>12000</v>
      </c>
      <c r="BB75" s="188"/>
      <c r="BD75" s="169">
        <f>(AZ75+(AZ75*BB75))</f>
        <v>12000</v>
      </c>
      <c r="BE75" s="170">
        <f t="shared" si="128"/>
        <v>12000</v>
      </c>
      <c r="BF75" s="171">
        <f t="shared" si="129"/>
        <v>12000</v>
      </c>
    </row>
    <row r="76" spans="1:59" x14ac:dyDescent="0.3">
      <c r="A76" s="36"/>
      <c r="B76" s="119" t="s">
        <v>72</v>
      </c>
      <c r="C76" s="120">
        <f t="shared" ref="C76:AZ76" si="130">SUM(C73:C75)</f>
        <v>4750</v>
      </c>
      <c r="D76" s="120"/>
      <c r="E76" s="120"/>
      <c r="F76" s="120"/>
      <c r="G76" s="120">
        <f t="shared" si="130"/>
        <v>4750</v>
      </c>
      <c r="H76" s="120"/>
      <c r="I76" s="120"/>
      <c r="J76" s="120"/>
      <c r="K76" s="120">
        <f t="shared" si="130"/>
        <v>4750</v>
      </c>
      <c r="L76" s="120"/>
      <c r="M76" s="120"/>
      <c r="N76" s="120"/>
      <c r="O76" s="120">
        <f t="shared" si="130"/>
        <v>4750</v>
      </c>
      <c r="P76" s="120"/>
      <c r="Q76" s="120"/>
      <c r="R76" s="120"/>
      <c r="S76" s="120">
        <f t="shared" si="130"/>
        <v>4750</v>
      </c>
      <c r="T76" s="120"/>
      <c r="U76" s="120"/>
      <c r="V76" s="120"/>
      <c r="W76" s="120">
        <f t="shared" si="130"/>
        <v>4750</v>
      </c>
      <c r="X76" s="120"/>
      <c r="Y76" s="120"/>
      <c r="Z76" s="120"/>
      <c r="AA76" s="120">
        <f t="shared" si="130"/>
        <v>4750</v>
      </c>
      <c r="AB76" s="120"/>
      <c r="AC76" s="120"/>
      <c r="AD76" s="120"/>
      <c r="AE76" s="120">
        <f t="shared" si="130"/>
        <v>4750</v>
      </c>
      <c r="AF76" s="120"/>
      <c r="AG76" s="120"/>
      <c r="AH76" s="120"/>
      <c r="AI76" s="120">
        <f t="shared" si="130"/>
        <v>4750</v>
      </c>
      <c r="AJ76" s="120"/>
      <c r="AK76" s="120"/>
      <c r="AL76" s="120"/>
      <c r="AM76" s="120">
        <f t="shared" si="130"/>
        <v>4750</v>
      </c>
      <c r="AN76" s="120"/>
      <c r="AO76" s="120"/>
      <c r="AP76" s="120"/>
      <c r="AQ76" s="120">
        <f t="shared" si="130"/>
        <v>4750</v>
      </c>
      <c r="AR76" s="120"/>
      <c r="AS76" s="120"/>
      <c r="AT76" s="120"/>
      <c r="AU76" s="120">
        <f t="shared" si="130"/>
        <v>4750</v>
      </c>
      <c r="AV76" s="120"/>
      <c r="AW76" s="120"/>
      <c r="AX76" s="120"/>
      <c r="AY76" s="120">
        <f t="shared" si="130"/>
        <v>109250</v>
      </c>
      <c r="AZ76" s="208">
        <f t="shared" si="130"/>
        <v>57000</v>
      </c>
      <c r="BA76" s="209">
        <f>SUM(BA73:BA75)</f>
        <v>57000</v>
      </c>
      <c r="BB76" s="23"/>
      <c r="BD76" s="121">
        <f t="shared" ref="BD76:BF76" si="131">SUM(BD73:BD75)</f>
        <v>57000</v>
      </c>
      <c r="BE76" s="121">
        <f t="shared" si="131"/>
        <v>57000</v>
      </c>
      <c r="BF76" s="121">
        <f t="shared" si="131"/>
        <v>57000</v>
      </c>
    </row>
    <row r="77" spans="1:59" x14ac:dyDescent="0.3">
      <c r="A77" s="36"/>
      <c r="B77" s="119" t="s">
        <v>73</v>
      </c>
      <c r="C77" s="121">
        <f t="shared" ref="C77:AZ77" si="132">SUM(C71+C76)</f>
        <v>26402.264818655112</v>
      </c>
      <c r="D77" s="121"/>
      <c r="E77" s="121"/>
      <c r="F77" s="121"/>
      <c r="G77" s="121">
        <f t="shared" si="132"/>
        <v>22821.003891205259</v>
      </c>
      <c r="H77" s="121"/>
      <c r="I77" s="121"/>
      <c r="J77" s="121"/>
      <c r="K77" s="121">
        <f t="shared" si="132"/>
        <v>26926.146124251351</v>
      </c>
      <c r="L77" s="121"/>
      <c r="M77" s="121"/>
      <c r="N77" s="121"/>
      <c r="O77" s="121">
        <f t="shared" si="132"/>
        <v>23362.52341357122</v>
      </c>
      <c r="P77" s="121"/>
      <c r="Q77" s="121"/>
      <c r="R77" s="121"/>
      <c r="S77" s="121">
        <f t="shared" si="132"/>
        <v>21838.705354161895</v>
      </c>
      <c r="T77" s="121"/>
      <c r="U77" s="121"/>
      <c r="V77" s="121"/>
      <c r="W77" s="121">
        <f t="shared" si="132"/>
        <v>27002.496767965786</v>
      </c>
      <c r="X77" s="121"/>
      <c r="Y77" s="121"/>
      <c r="Z77" s="121"/>
      <c r="AA77" s="121">
        <f t="shared" si="132"/>
        <v>23950.830359174426</v>
      </c>
      <c r="AB77" s="121"/>
      <c r="AC77" s="121"/>
      <c r="AD77" s="121"/>
      <c r="AE77" s="121">
        <f t="shared" si="132"/>
        <v>25619.582167181507</v>
      </c>
      <c r="AF77" s="121"/>
      <c r="AG77" s="121"/>
      <c r="AH77" s="121"/>
      <c r="AI77" s="121">
        <f t="shared" si="132"/>
        <v>28257.27016061862</v>
      </c>
      <c r="AJ77" s="121"/>
      <c r="AK77" s="121"/>
      <c r="AL77" s="121"/>
      <c r="AM77" s="121">
        <f t="shared" si="132"/>
        <v>31384.924515229064</v>
      </c>
      <c r="AN77" s="121"/>
      <c r="AO77" s="121"/>
      <c r="AP77" s="121"/>
      <c r="AQ77" s="121">
        <f t="shared" si="132"/>
        <v>30036.714641537343</v>
      </c>
      <c r="AR77" s="121"/>
      <c r="AS77" s="121"/>
      <c r="AT77" s="121"/>
      <c r="AU77" s="121">
        <f t="shared" si="132"/>
        <v>25902.517437176823</v>
      </c>
      <c r="AV77" s="121"/>
      <c r="AW77" s="121"/>
      <c r="AX77" s="121"/>
      <c r="AY77" s="121">
        <f t="shared" si="132"/>
        <v>574382.68333333335</v>
      </c>
      <c r="AZ77" s="208">
        <f t="shared" si="132"/>
        <v>313504.9796507284</v>
      </c>
      <c r="BA77" s="210">
        <f>SUM(BA71+BA76)</f>
        <v>309860.9796507284</v>
      </c>
      <c r="BB77" s="63"/>
      <c r="BD77" s="121">
        <f t="shared" ref="BD77:BF77" si="133">SUM(BD71+BD76)</f>
        <v>313504.9796507284</v>
      </c>
      <c r="BE77" s="121">
        <f t="shared" si="133"/>
        <v>313504.9796507284</v>
      </c>
      <c r="BF77" s="121">
        <f t="shared" si="133"/>
        <v>313504.9796507284</v>
      </c>
    </row>
    <row r="78" spans="1:59" x14ac:dyDescent="0.3">
      <c r="A78" s="64"/>
      <c r="B78" s="123" t="s">
        <v>74</v>
      </c>
      <c r="C78" s="67">
        <f t="shared" ref="C78:AY78" si="134">SUM(C49-C77)</f>
        <v>11936.212357585271</v>
      </c>
      <c r="D78" s="67"/>
      <c r="E78" s="67"/>
      <c r="F78" s="67"/>
      <c r="G78" s="67">
        <f t="shared" si="134"/>
        <v>12697.030141056701</v>
      </c>
      <c r="H78" s="67"/>
      <c r="I78" s="67"/>
      <c r="J78" s="67"/>
      <c r="K78" s="67">
        <f t="shared" si="134"/>
        <v>6213.4205145069973</v>
      </c>
      <c r="L78" s="67"/>
      <c r="M78" s="67"/>
      <c r="N78" s="67"/>
      <c r="O78" s="67">
        <f t="shared" si="134"/>
        <v>8123.1334210542664</v>
      </c>
      <c r="P78" s="67"/>
      <c r="Q78" s="67"/>
      <c r="R78" s="67"/>
      <c r="S78" s="67">
        <f t="shared" si="134"/>
        <v>4203.7034732957472</v>
      </c>
      <c r="T78" s="67"/>
      <c r="U78" s="67"/>
      <c r="V78" s="67"/>
      <c r="W78" s="67">
        <f t="shared" si="134"/>
        <v>3182.2579214664001</v>
      </c>
      <c r="X78" s="67"/>
      <c r="Y78" s="67"/>
      <c r="Z78" s="67"/>
      <c r="AA78" s="67">
        <f t="shared" si="134"/>
        <v>4371.0076980544545</v>
      </c>
      <c r="AB78" s="67"/>
      <c r="AC78" s="67"/>
      <c r="AD78" s="67"/>
      <c r="AE78" s="67">
        <f t="shared" si="134"/>
        <v>11641.083259992796</v>
      </c>
      <c r="AF78" s="67"/>
      <c r="AG78" s="67"/>
      <c r="AH78" s="67"/>
      <c r="AI78" s="67">
        <f t="shared" si="134"/>
        <v>11931.747571794735</v>
      </c>
      <c r="AJ78" s="67"/>
      <c r="AK78" s="67"/>
      <c r="AL78" s="67"/>
      <c r="AM78" s="67">
        <f t="shared" si="134"/>
        <v>25989.612099759343</v>
      </c>
      <c r="AN78" s="67"/>
      <c r="AO78" s="67"/>
      <c r="AP78" s="67"/>
      <c r="AQ78" s="67">
        <f t="shared" si="134"/>
        <v>19465.942197946861</v>
      </c>
      <c r="AR78" s="67"/>
      <c r="AS78" s="67"/>
      <c r="AT78" s="67"/>
      <c r="AU78" s="67">
        <f t="shared" si="134"/>
        <v>20946.518895742352</v>
      </c>
      <c r="AV78" s="67"/>
      <c r="AW78" s="67"/>
      <c r="AX78" s="67"/>
      <c r="AY78" s="67">
        <f t="shared" si="134"/>
        <v>-1473789.4898094339</v>
      </c>
      <c r="AZ78" s="180">
        <f>SUM(AZ49-AZ77)</f>
        <v>140701.66955225554</v>
      </c>
      <c r="BA78" s="181">
        <f>SUM(BA49-BA77)</f>
        <v>69641.798635724699</v>
      </c>
      <c r="BB78" s="63"/>
      <c r="BD78" s="67">
        <f>SUM(BD49-BD77)</f>
        <v>140701.66955225554</v>
      </c>
      <c r="BE78" s="67">
        <f t="shared" ref="BE78:BF78" si="135">SUM(BE49-BE77)</f>
        <v>140701.66955225554</v>
      </c>
      <c r="BF78" s="67">
        <f t="shared" si="135"/>
        <v>140701.66955225554</v>
      </c>
    </row>
    <row r="79" spans="1:59" ht="15.75" customHeight="1" x14ac:dyDescent="0.3">
      <c r="A79" s="64"/>
      <c r="B79" s="124" t="s">
        <v>75</v>
      </c>
      <c r="C79" s="125">
        <f t="shared" ref="C79:AY79" si="136">SUM(C78/C9)</f>
        <v>9.5536878792905247E-2</v>
      </c>
      <c r="D79" s="125"/>
      <c r="E79" s="125"/>
      <c r="F79" s="125"/>
      <c r="G79" s="125">
        <f t="shared" si="136"/>
        <v>0.11247026384393607</v>
      </c>
      <c r="H79" s="125"/>
      <c r="I79" s="125"/>
      <c r="J79" s="125"/>
      <c r="K79" s="125">
        <f t="shared" si="136"/>
        <v>6.2118075813976423E-2</v>
      </c>
      <c r="L79" s="125"/>
      <c r="M79" s="125"/>
      <c r="N79" s="125"/>
      <c r="O79" s="125">
        <f t="shared" si="136"/>
        <v>8.740985148751966E-2</v>
      </c>
      <c r="P79" s="125"/>
      <c r="Q79" s="125"/>
      <c r="R79" s="125"/>
      <c r="S79" s="125">
        <f t="shared" si="136"/>
        <v>5.5980093455474077E-2</v>
      </c>
      <c r="T79" s="125"/>
      <c r="U79" s="125"/>
      <c r="V79" s="125"/>
      <c r="W79" s="125">
        <f t="shared" si="136"/>
        <v>3.722292785613078E-2</v>
      </c>
      <c r="X79" s="125"/>
      <c r="Y79" s="125"/>
      <c r="Z79" s="125"/>
      <c r="AA79" s="125">
        <f t="shared" si="136"/>
        <v>5.2389641576837918E-2</v>
      </c>
      <c r="AB79" s="125"/>
      <c r="AC79" s="125"/>
      <c r="AD79" s="125"/>
      <c r="AE79" s="125">
        <f t="shared" si="136"/>
        <v>0.11320186051837361</v>
      </c>
      <c r="AF79" s="125"/>
      <c r="AG79" s="125"/>
      <c r="AH79" s="125"/>
      <c r="AI79" s="125">
        <f t="shared" si="136"/>
        <v>0.10203119357104108</v>
      </c>
      <c r="AJ79" s="125"/>
      <c r="AK79" s="125"/>
      <c r="AL79" s="125"/>
      <c r="AM79" s="125">
        <f t="shared" si="136"/>
        <v>0.15922610807472656</v>
      </c>
      <c r="AN79" s="125"/>
      <c r="AO79" s="125"/>
      <c r="AP79" s="125"/>
      <c r="AQ79" s="125">
        <f t="shared" si="136"/>
        <v>0.13008743227243211</v>
      </c>
      <c r="AR79" s="125"/>
      <c r="AS79" s="125"/>
      <c r="AT79" s="125"/>
      <c r="AU79" s="125">
        <f t="shared" si="136"/>
        <v>0.14702598094125108</v>
      </c>
      <c r="AV79" s="125"/>
      <c r="AW79" s="125"/>
      <c r="AX79" s="125"/>
      <c r="AY79" s="125" t="e">
        <f t="shared" si="136"/>
        <v>#DIV/0!</v>
      </c>
      <c r="AZ79" s="125">
        <f>SUM(AZ78/AZ9)</f>
        <v>0.10423021692571985</v>
      </c>
      <c r="BA79" s="195">
        <f>SUM(BA78/BA9)</f>
        <v>5.7555198824790793E-2</v>
      </c>
      <c r="BB79" s="63"/>
      <c r="BD79" s="125">
        <f>SUM(BD78/BD9)</f>
        <v>0.10423021692571985</v>
      </c>
      <c r="BE79" s="125">
        <f t="shared" ref="BE79:BF79" si="137">SUM(BE78/BE9)</f>
        <v>0.10423021692571985</v>
      </c>
      <c r="BF79" s="125">
        <f t="shared" si="137"/>
        <v>0.10423021692571985</v>
      </c>
    </row>
    <row r="80" spans="1:59" ht="15" hidden="1" customHeight="1" x14ac:dyDescent="0.3">
      <c r="A80" s="36"/>
      <c r="B80" s="211" t="s">
        <v>22</v>
      </c>
      <c r="C80" s="212" t="e">
        <f>SUM(C$71+C$76)/#REF!</f>
        <v>#REF!</v>
      </c>
      <c r="D80" s="212"/>
      <c r="E80" s="212"/>
      <c r="F80" s="212"/>
      <c r="G80" s="212" t="e">
        <f>SUM(G$71+G$76)/#REF!</f>
        <v>#REF!</v>
      </c>
      <c r="H80" s="212"/>
      <c r="I80" s="212"/>
      <c r="J80" s="212"/>
      <c r="K80" s="212" t="e">
        <f>SUM(K$71+K$76)/#REF!</f>
        <v>#REF!</v>
      </c>
      <c r="L80" s="212"/>
      <c r="M80" s="212"/>
      <c r="N80" s="212"/>
      <c r="O80" s="212" t="e">
        <f>SUM(O$71+O$76)/#REF!</f>
        <v>#REF!</v>
      </c>
      <c r="P80" s="212"/>
      <c r="Q80" s="212"/>
      <c r="R80" s="212"/>
      <c r="S80" s="212" t="e">
        <f>SUM(S$71+S$76)/#REF!</f>
        <v>#REF!</v>
      </c>
      <c r="T80" s="212"/>
      <c r="U80" s="212"/>
      <c r="V80" s="212"/>
      <c r="W80" s="212" t="e">
        <f>SUM(W$71+W$76)/#REF!</f>
        <v>#REF!</v>
      </c>
      <c r="X80" s="212"/>
      <c r="Y80" s="212"/>
      <c r="Z80" s="212"/>
      <c r="AA80" s="212" t="e">
        <f>SUM(AA$71+AA$76)/#REF!</f>
        <v>#REF!</v>
      </c>
      <c r="AB80" s="212"/>
      <c r="AC80" s="212"/>
      <c r="AD80" s="212"/>
      <c r="AE80" s="212" t="e">
        <f>SUM(AE$71+AE$76)/#REF!</f>
        <v>#REF!</v>
      </c>
      <c r="AF80" s="212"/>
      <c r="AG80" s="212"/>
      <c r="AH80" s="212"/>
      <c r="AI80" s="212" t="e">
        <f>SUM(AI$71+AI$76)/#REF!</f>
        <v>#REF!</v>
      </c>
      <c r="AJ80" s="212"/>
      <c r="AK80" s="212"/>
      <c r="AL80" s="212"/>
      <c r="AM80" s="212" t="e">
        <f>SUM(AM$71+AM$76)/#REF!</f>
        <v>#REF!</v>
      </c>
      <c r="AN80" s="212"/>
      <c r="AO80" s="212"/>
      <c r="AP80" s="212"/>
      <c r="AQ80" s="212" t="e">
        <f>SUM(AQ$71+AQ$76)/#REF!</f>
        <v>#REF!</v>
      </c>
      <c r="AR80" s="212"/>
      <c r="AS80" s="212"/>
      <c r="AT80" s="212"/>
      <c r="AU80" s="212" t="e">
        <f>SUM(AU$71+AU$76)/#REF!</f>
        <v>#REF!</v>
      </c>
      <c r="AV80" s="212"/>
      <c r="AW80" s="212"/>
      <c r="AX80" s="212"/>
      <c r="AY80" s="212" t="e">
        <f>SUM(AY$71+AY$76)/#REF!</f>
        <v>#REF!</v>
      </c>
      <c r="AZ80" s="213" t="e">
        <f>SUM(AZ$71+AZ$76)/#REF!</f>
        <v>#REF!</v>
      </c>
      <c r="BA80" s="214"/>
      <c r="BB80" s="63"/>
      <c r="BD80" s="83"/>
      <c r="BE80" s="83"/>
      <c r="BF80" s="83"/>
    </row>
    <row r="81" spans="1:58" s="221" customFormat="1" ht="5.25" customHeight="1" thickBot="1" x14ac:dyDescent="0.35">
      <c r="A81" s="215"/>
      <c r="B81" s="216" t="s">
        <v>86</v>
      </c>
      <c r="C81" s="217">
        <f>C77/C50</f>
        <v>86040.279465479602</v>
      </c>
      <c r="D81" s="217"/>
      <c r="E81" s="217"/>
      <c r="F81" s="217"/>
      <c r="G81" s="217">
        <f t="shared" ref="G81:AZ81" si="138">G77/G50</f>
        <v>72535.442132779441</v>
      </c>
      <c r="H81" s="217"/>
      <c r="I81" s="217"/>
      <c r="J81" s="217"/>
      <c r="K81" s="217">
        <f t="shared" si="138"/>
        <v>81271.846289473688</v>
      </c>
      <c r="L81" s="217"/>
      <c r="M81" s="217"/>
      <c r="N81" s="217"/>
      <c r="O81" s="217">
        <f t="shared" si="138"/>
        <v>68955.703892429417</v>
      </c>
      <c r="P81" s="217"/>
      <c r="Q81" s="217"/>
      <c r="R81" s="217"/>
      <c r="S81" s="217">
        <f t="shared" si="138"/>
        <v>62971.52210186499</v>
      </c>
      <c r="T81" s="217"/>
      <c r="U81" s="217"/>
      <c r="V81" s="217"/>
      <c r="W81" s="217">
        <f t="shared" si="138"/>
        <v>76478.809287285563</v>
      </c>
      <c r="X81" s="217"/>
      <c r="Y81" s="217"/>
      <c r="Z81" s="217"/>
      <c r="AA81" s="217">
        <f t="shared" si="138"/>
        <v>70556.216412418595</v>
      </c>
      <c r="AB81" s="217"/>
      <c r="AC81" s="217"/>
      <c r="AD81" s="217"/>
      <c r="AE81" s="217">
        <f t="shared" si="138"/>
        <v>70706.813670581367</v>
      </c>
      <c r="AF81" s="217"/>
      <c r="AG81" s="217"/>
      <c r="AH81" s="217"/>
      <c r="AI81" s="217">
        <f t="shared" si="138"/>
        <v>82223.110462562865</v>
      </c>
      <c r="AJ81" s="217"/>
      <c r="AK81" s="217"/>
      <c r="AL81" s="217"/>
      <c r="AM81" s="217">
        <f t="shared" si="138"/>
        <v>89286.832254953551</v>
      </c>
      <c r="AN81" s="217"/>
      <c r="AO81" s="217"/>
      <c r="AP81" s="217"/>
      <c r="AQ81" s="217">
        <f t="shared" si="138"/>
        <v>90795.433854104645</v>
      </c>
      <c r="AR81" s="217"/>
      <c r="AS81" s="217"/>
      <c r="AT81" s="217"/>
      <c r="AU81" s="217">
        <f t="shared" si="138"/>
        <v>78769.680677494121</v>
      </c>
      <c r="AV81" s="217"/>
      <c r="AW81" s="217"/>
      <c r="AX81" s="217"/>
      <c r="AY81" s="217" t="e">
        <f t="shared" si="138"/>
        <v>#DIV/0!</v>
      </c>
      <c r="AZ81" s="218">
        <f t="shared" si="138"/>
        <v>931743.91458224028</v>
      </c>
      <c r="BA81" s="219">
        <f>BA77/BA50</f>
        <v>987955.4253879945</v>
      </c>
      <c r="BB81" s="220"/>
      <c r="BD81" s="217">
        <f t="shared" ref="BD81:BF81" si="139">BD77/BD50</f>
        <v>931743.91458224028</v>
      </c>
      <c r="BE81" s="217">
        <f t="shared" si="139"/>
        <v>931743.91458224028</v>
      </c>
      <c r="BF81" s="217">
        <f t="shared" si="139"/>
        <v>931743.91458224028</v>
      </c>
    </row>
    <row r="82" spans="1:58" x14ac:dyDescent="0.3">
      <c r="BB82"/>
    </row>
    <row r="83" spans="1:58" ht="15.75" customHeight="1" x14ac:dyDescent="0.3">
      <c r="C83" s="225" t="s">
        <v>87</v>
      </c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6"/>
      <c r="AK83" s="226"/>
      <c r="AL83" s="226"/>
      <c r="AM83" s="226"/>
      <c r="AN83" s="226"/>
      <c r="AO83" s="226"/>
      <c r="AP83" s="226"/>
      <c r="AQ83" s="226"/>
      <c r="AR83" s="226"/>
      <c r="AS83" s="226"/>
      <c r="AT83" s="226"/>
      <c r="AU83" s="226"/>
      <c r="AV83" s="226"/>
      <c r="AW83" s="226"/>
      <c r="AX83" s="226"/>
      <c r="AY83" s="226"/>
      <c r="AZ83" s="226"/>
      <c r="BA83" s="226"/>
      <c r="BB83" s="226"/>
      <c r="BC83" s="226"/>
      <c r="BD83" s="226"/>
      <c r="BE83" s="226"/>
      <c r="BF83" s="226"/>
    </row>
    <row r="84" spans="1:58" x14ac:dyDescent="0.3">
      <c r="BB84"/>
    </row>
    <row r="85" spans="1:58" x14ac:dyDescent="0.3">
      <c r="A85" s="36"/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132"/>
      <c r="BA85" s="132"/>
      <c r="BB85" s="8"/>
    </row>
    <row r="86" spans="1:58" x14ac:dyDescent="0.3">
      <c r="A86" s="36"/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132"/>
      <c r="BA86" s="132"/>
      <c r="BB86" s="8"/>
    </row>
    <row r="87" spans="1:58" x14ac:dyDescent="0.3">
      <c r="A87" s="36"/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132"/>
      <c r="BA87" s="132"/>
      <c r="BB87" s="8"/>
    </row>
    <row r="88" spans="1:58" x14ac:dyDescent="0.3">
      <c r="A88" s="36"/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132"/>
      <c r="BA88" s="132"/>
      <c r="BB88" s="8"/>
    </row>
    <row r="89" spans="1:58" x14ac:dyDescent="0.3">
      <c r="A89" s="36"/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132"/>
      <c r="BA89" s="132"/>
      <c r="BB89" s="8"/>
    </row>
    <row r="90" spans="1:58" x14ac:dyDescent="0.3">
      <c r="A90" s="36"/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5"/>
      <c r="AZ90" s="132"/>
      <c r="BA90" s="132"/>
      <c r="BB90" s="8"/>
    </row>
    <row r="91" spans="1:58" x14ac:dyDescent="0.3">
      <c r="A91" s="133"/>
    </row>
  </sheetData>
  <sheetProtection algorithmName="SHA-512" hashValue="HyRTO6iwovYwPE7RuVsDEu65G5zzp7bIxYtA3RHxxv0Co4wR0t3i6ifET8YR6wcNeUXXsIFrZDprphn7/Y+y0w==" saltValue="Zky7rfGs7/k6ogX0+v1B+w==" spinCount="100000" sheet="1" objects="1" scenarios="1"/>
  <mergeCells count="1">
    <mergeCell ref="C83:BF83"/>
  </mergeCells>
  <conditionalFormatting sqref="C1:BF1048576">
    <cfRule type="cellIs" dxfId="1" priority="1" operator="lessThan">
      <formula>0</formula>
    </cfRule>
  </conditionalFormatting>
  <printOptions gridLines="1"/>
  <pageMargins left="0.70866141732283461" right="0.70866141732283461" top="0.74803149606299213" bottom="0.74803149606299213" header="0.31496062992125984" footer="0.31496062992125984"/>
  <pageSetup paperSize="5" scale="19" orientation="landscape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01547-0573-47C1-8B3B-1FF4BEB490A0}">
  <sheetPr>
    <pageSetUpPr fitToPage="1"/>
  </sheetPr>
  <dimension ref="A1:AF89"/>
  <sheetViews>
    <sheetView zoomScale="85" zoomScaleNormal="85" workbookViewId="0">
      <pane xSplit="2" ySplit="2" topLeftCell="C63" activePane="bottomRight" state="frozen"/>
      <selection pane="topRight"/>
      <selection pane="bottomLeft"/>
      <selection pane="bottomRight" activeCell="H85" sqref="H85"/>
    </sheetView>
  </sheetViews>
  <sheetFormatPr defaultColWidth="9.109375" defaultRowHeight="14.4" x14ac:dyDescent="0.3"/>
  <cols>
    <col min="1" max="1" width="10.5546875" style="133" customWidth="1"/>
    <col min="2" max="2" width="37" customWidth="1"/>
    <col min="3" max="3" width="14.6640625" customWidth="1"/>
    <col min="4" max="13" width="13.109375" customWidth="1"/>
    <col min="14" max="14" width="13.88671875" customWidth="1"/>
    <col min="15" max="15" width="17.33203125" hidden="1" customWidth="1"/>
    <col min="16" max="16" width="17.33203125" customWidth="1"/>
    <col min="17" max="17" width="17.33203125" hidden="1" customWidth="1"/>
    <col min="18" max="18" width="10.88671875" style="134" customWidth="1"/>
    <col min="19" max="19" width="15.33203125" customWidth="1"/>
    <col min="20" max="20" width="15" customWidth="1"/>
  </cols>
  <sheetData>
    <row r="1" spans="1:32" ht="66" customHeight="1" x14ac:dyDescent="0.75">
      <c r="A1" s="1"/>
      <c r="B1" s="2"/>
      <c r="C1" s="3"/>
      <c r="E1" s="4"/>
      <c r="F1" s="4"/>
      <c r="G1" s="3"/>
      <c r="H1" s="5"/>
      <c r="I1" s="5"/>
      <c r="J1" s="3"/>
      <c r="K1" s="5"/>
      <c r="L1" s="5"/>
      <c r="M1" s="5"/>
      <c r="N1" s="5"/>
      <c r="O1" s="6"/>
      <c r="P1" s="7"/>
      <c r="Q1" s="7"/>
      <c r="R1" s="8"/>
    </row>
    <row r="2" spans="1:32" s="17" customFormat="1" ht="27.75" customHeight="1" x14ac:dyDescent="0.3">
      <c r="A2" s="9" t="s">
        <v>0</v>
      </c>
      <c r="B2" s="10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2" t="s">
        <v>12</v>
      </c>
      <c r="N2" s="11" t="s">
        <v>13</v>
      </c>
      <c r="O2" s="13"/>
      <c r="P2" s="14" t="s">
        <v>14</v>
      </c>
      <c r="Q2" s="15"/>
      <c r="R2" s="16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x14ac:dyDescent="0.3">
      <c r="A3" s="18"/>
      <c r="B3" s="19" t="s">
        <v>15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  <c r="P3" s="22"/>
      <c r="Q3" s="22"/>
      <c r="R3" s="23"/>
    </row>
    <row r="4" spans="1:32" hidden="1" x14ac:dyDescent="0.3">
      <c r="A4" s="18"/>
      <c r="B4" s="19" t="s">
        <v>16</v>
      </c>
      <c r="C4" s="24">
        <v>0.13</v>
      </c>
      <c r="D4" s="25">
        <v>0.04</v>
      </c>
      <c r="E4" s="25">
        <v>0.08</v>
      </c>
      <c r="F4" s="25">
        <v>0.05</v>
      </c>
      <c r="G4" s="25">
        <v>0.04</v>
      </c>
      <c r="H4" s="26">
        <v>0.05</v>
      </c>
      <c r="I4" s="26">
        <v>7.0000000000000007E-2</v>
      </c>
      <c r="J4" s="26">
        <v>0.1</v>
      </c>
      <c r="K4" s="26">
        <v>0.06</v>
      </c>
      <c r="L4" s="26">
        <v>0.17</v>
      </c>
      <c r="M4" s="26">
        <v>0.16</v>
      </c>
      <c r="N4" s="26">
        <v>0.05</v>
      </c>
      <c r="O4" s="27">
        <f>SUM(C4:N4)</f>
        <v>1</v>
      </c>
      <c r="P4" s="22"/>
      <c r="Q4" s="22"/>
      <c r="R4" s="23"/>
    </row>
    <row r="5" spans="1:32" x14ac:dyDescent="0.3">
      <c r="A5" s="28">
        <v>4100</v>
      </c>
      <c r="B5" s="29" t="s">
        <v>17</v>
      </c>
      <c r="C5" s="30">
        <v>82940</v>
      </c>
      <c r="D5" s="30">
        <v>74230</v>
      </c>
      <c r="E5" s="30">
        <v>64090</v>
      </c>
      <c r="F5" s="30">
        <v>56225.000000000007</v>
      </c>
      <c r="G5" s="30">
        <v>44135</v>
      </c>
      <c r="H5" s="30">
        <v>51090</v>
      </c>
      <c r="I5" s="30">
        <v>49660</v>
      </c>
      <c r="J5" s="30">
        <v>57590</v>
      </c>
      <c r="K5" s="30">
        <v>59995</v>
      </c>
      <c r="L5" s="30">
        <v>87880</v>
      </c>
      <c r="M5" s="30">
        <v>82940</v>
      </c>
      <c r="N5" s="30">
        <v>75724.350000000006</v>
      </c>
      <c r="O5" s="31"/>
      <c r="P5" s="32">
        <f>SUM(C5:N5)</f>
        <v>786499.35</v>
      </c>
      <c r="Q5" s="33">
        <v>786499.35</v>
      </c>
      <c r="R5" s="34">
        <v>0.65</v>
      </c>
    </row>
    <row r="6" spans="1:32" x14ac:dyDescent="0.3">
      <c r="A6" s="28">
        <v>4200</v>
      </c>
      <c r="B6" s="29" t="s">
        <v>18</v>
      </c>
      <c r="C6" s="30">
        <v>15312</v>
      </c>
      <c r="D6" s="30">
        <v>13704</v>
      </c>
      <c r="E6" s="30">
        <v>11832</v>
      </c>
      <c r="F6" s="30">
        <v>10380</v>
      </c>
      <c r="G6" s="30">
        <v>8148</v>
      </c>
      <c r="H6" s="30">
        <v>9432</v>
      </c>
      <c r="I6" s="30">
        <v>9168</v>
      </c>
      <c r="J6" s="30">
        <v>10632</v>
      </c>
      <c r="K6" s="30">
        <v>11076</v>
      </c>
      <c r="L6" s="30">
        <v>16224</v>
      </c>
      <c r="M6" s="30">
        <v>15312</v>
      </c>
      <c r="N6" s="30">
        <v>13979.880000000003</v>
      </c>
      <c r="O6" s="31"/>
      <c r="P6" s="32">
        <f>SUM(C6:N6)</f>
        <v>145199.88</v>
      </c>
      <c r="Q6" s="33">
        <v>145199.88</v>
      </c>
      <c r="R6" s="34">
        <v>0.12</v>
      </c>
    </row>
    <row r="7" spans="1:32" x14ac:dyDescent="0.3">
      <c r="A7" s="28">
        <v>4300</v>
      </c>
      <c r="B7" s="29" t="s">
        <v>19</v>
      </c>
      <c r="C7" s="30">
        <v>11484</v>
      </c>
      <c r="D7" s="30">
        <v>10278</v>
      </c>
      <c r="E7" s="30">
        <v>8874</v>
      </c>
      <c r="F7" s="30">
        <v>7785.0000000000009</v>
      </c>
      <c r="G7" s="30">
        <v>6111</v>
      </c>
      <c r="H7" s="30">
        <v>7074</v>
      </c>
      <c r="I7" s="30">
        <v>6876</v>
      </c>
      <c r="J7" s="30">
        <v>7974</v>
      </c>
      <c r="K7" s="30">
        <v>8307</v>
      </c>
      <c r="L7" s="30">
        <v>12168</v>
      </c>
      <c r="M7" s="30">
        <v>11484</v>
      </c>
      <c r="N7" s="30">
        <v>10484.91</v>
      </c>
      <c r="O7" s="31"/>
      <c r="P7" s="32">
        <f>SUM(C7:N7)</f>
        <v>108899.91</v>
      </c>
      <c r="Q7" s="33">
        <v>108899.91</v>
      </c>
      <c r="R7" s="34">
        <v>0.09</v>
      </c>
    </row>
    <row r="8" spans="1:32" x14ac:dyDescent="0.3">
      <c r="A8" s="28">
        <v>4400</v>
      </c>
      <c r="B8" s="150" t="s">
        <v>20</v>
      </c>
      <c r="C8" s="149">
        <v>0.49</v>
      </c>
      <c r="D8" s="149">
        <v>0.49</v>
      </c>
      <c r="E8" s="149">
        <v>43984</v>
      </c>
      <c r="F8" s="149">
        <v>0.49</v>
      </c>
      <c r="G8" s="149">
        <v>0.49</v>
      </c>
      <c r="H8" s="149">
        <v>39163</v>
      </c>
      <c r="I8" s="149">
        <v>0.49</v>
      </c>
      <c r="J8" s="149">
        <v>0.49</v>
      </c>
      <c r="K8" s="149">
        <v>41334</v>
      </c>
      <c r="L8" s="30">
        <v>15028.73</v>
      </c>
      <c r="M8" s="30">
        <v>14991.25</v>
      </c>
      <c r="N8" s="148">
        <v>14899.15</v>
      </c>
      <c r="O8" s="31"/>
      <c r="P8" s="32">
        <f>SUM(C8:N8)</f>
        <v>169403.07</v>
      </c>
      <c r="Q8" s="33">
        <v>169400.49391902841</v>
      </c>
      <c r="R8" s="34">
        <v>0.14000000000000001</v>
      </c>
    </row>
    <row r="9" spans="1:32" x14ac:dyDescent="0.3">
      <c r="A9" s="36"/>
      <c r="B9" s="37" t="s">
        <v>21</v>
      </c>
      <c r="C9" s="38">
        <f t="shared" ref="C9:P9" si="0">SUM(C5:C8)</f>
        <v>109736.49</v>
      </c>
      <c r="D9" s="38">
        <f t="shared" si="0"/>
        <v>98212.49</v>
      </c>
      <c r="E9" s="38">
        <f t="shared" si="0"/>
        <v>128780</v>
      </c>
      <c r="F9" s="38">
        <f t="shared" si="0"/>
        <v>74390.490000000005</v>
      </c>
      <c r="G9" s="38">
        <f t="shared" si="0"/>
        <v>58394.49</v>
      </c>
      <c r="H9" s="38">
        <f t="shared" si="0"/>
        <v>106759</v>
      </c>
      <c r="I9" s="38">
        <f t="shared" si="0"/>
        <v>65704.490000000005</v>
      </c>
      <c r="J9" s="38">
        <f t="shared" si="0"/>
        <v>76196.490000000005</v>
      </c>
      <c r="K9" s="38">
        <f t="shared" si="0"/>
        <v>120712</v>
      </c>
      <c r="L9" s="38">
        <f t="shared" si="0"/>
        <v>131300.73000000001</v>
      </c>
      <c r="M9" s="38">
        <f t="shared" si="0"/>
        <v>124727.25</v>
      </c>
      <c r="N9" s="38">
        <f t="shared" si="0"/>
        <v>115088.29000000001</v>
      </c>
      <c r="O9" s="39">
        <f t="shared" si="0"/>
        <v>0</v>
      </c>
      <c r="P9" s="39">
        <f t="shared" si="0"/>
        <v>1210002.21</v>
      </c>
      <c r="Q9" s="40">
        <v>1210000</v>
      </c>
      <c r="R9" s="41">
        <f>SUM(R5:R8)</f>
        <v>1</v>
      </c>
    </row>
    <row r="10" spans="1:32" hidden="1" x14ac:dyDescent="0.3">
      <c r="A10" s="7"/>
      <c r="B10" s="42" t="s">
        <v>22</v>
      </c>
      <c r="C10" s="43" t="e">
        <f>SUM(C$71+C$76)/#REF!</f>
        <v>#REF!</v>
      </c>
      <c r="D10" s="44" t="e">
        <f>SUM(D$71+D$76)/#REF!</f>
        <v>#REF!</v>
      </c>
      <c r="E10" s="44" t="e">
        <f>SUM(E$71+E$76)/#REF!</f>
        <v>#REF!</v>
      </c>
      <c r="F10" s="44" t="e">
        <f>SUM(F$71+F$76)/#REF!</f>
        <v>#REF!</v>
      </c>
      <c r="G10" s="44" t="e">
        <f>SUM(G$71+G$76)/#REF!</f>
        <v>#REF!</v>
      </c>
      <c r="H10" s="44" t="e">
        <f>SUM(H$71+H$76)/#REF!</f>
        <v>#REF!</v>
      </c>
      <c r="I10" s="44" t="e">
        <f>SUM(I$71+I$76)/#REF!</f>
        <v>#REF!</v>
      </c>
      <c r="J10" s="44" t="e">
        <f>SUM(J$71+J$76)/#REF!</f>
        <v>#REF!</v>
      </c>
      <c r="K10" s="44" t="e">
        <f>SUM(K$71+K$76)/#REF!</f>
        <v>#REF!</v>
      </c>
      <c r="L10" s="44" t="e">
        <f>SUM(L$71+L$76)/#REF!</f>
        <v>#REF!</v>
      </c>
      <c r="M10" s="44" t="e">
        <f>SUM(M$71+M$76)/#REF!</f>
        <v>#REF!</v>
      </c>
      <c r="N10" s="44" t="e">
        <f>SUM(N$71+N$76)/#REF!</f>
        <v>#REF!</v>
      </c>
      <c r="O10" s="45" t="e">
        <f>SUM(O$71+O$76)/#REF!</f>
        <v>#REF!</v>
      </c>
      <c r="P10" s="46" t="e">
        <f>SUM(P$71+P$76)/#REF!</f>
        <v>#REF!</v>
      </c>
      <c r="Q10" s="47" t="e">
        <v>#REF!</v>
      </c>
      <c r="R10" s="48"/>
    </row>
    <row r="11" spans="1:32" x14ac:dyDescent="0.3">
      <c r="A11" s="49"/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2"/>
      <c r="R11" s="53"/>
    </row>
    <row r="12" spans="1:32" x14ac:dyDescent="0.3">
      <c r="A12" s="36"/>
      <c r="B12" s="54" t="s">
        <v>23</v>
      </c>
      <c r="C12" s="55"/>
      <c r="D12" s="56"/>
      <c r="E12" s="147"/>
      <c r="F12" s="147"/>
      <c r="G12" s="147"/>
      <c r="H12" s="146"/>
      <c r="I12" s="146"/>
      <c r="J12" s="57"/>
      <c r="K12" s="57"/>
      <c r="L12" s="57"/>
      <c r="M12" s="57"/>
      <c r="N12" s="57"/>
      <c r="O12" s="58">
        <v>35314</v>
      </c>
      <c r="P12" s="59"/>
      <c r="Q12" s="59"/>
      <c r="R12" s="8"/>
    </row>
    <row r="13" spans="1:32" x14ac:dyDescent="0.3">
      <c r="A13" s="36">
        <v>5110</v>
      </c>
      <c r="B13" s="145" t="s">
        <v>24</v>
      </c>
      <c r="C13" s="143">
        <v>42318.944065243028</v>
      </c>
      <c r="D13" s="144">
        <v>137874.791632059</v>
      </c>
      <c r="E13" s="144">
        <v>8148.7670650966866</v>
      </c>
      <c r="F13" s="144">
        <v>7148.7662386497859</v>
      </c>
      <c r="G13" s="144">
        <v>5611.5748855990787</v>
      </c>
      <c r="H13" s="144">
        <v>6495.8731370852365</v>
      </c>
      <c r="I13" s="144">
        <v>7910</v>
      </c>
      <c r="J13" s="143">
        <v>29384.470565678155</v>
      </c>
      <c r="K13" s="143">
        <v>30611.587282303542</v>
      </c>
      <c r="L13" s="143">
        <v>44839.508131824907</v>
      </c>
      <c r="M13" s="143">
        <v>42318.944065243028</v>
      </c>
      <c r="N13" s="143">
        <v>38637.262262200216</v>
      </c>
      <c r="O13" s="62">
        <v>401300</v>
      </c>
      <c r="P13" s="32">
        <f>SUM(C13:N13)</f>
        <v>401300.48933098261</v>
      </c>
      <c r="Q13" s="33">
        <v>401300</v>
      </c>
      <c r="R13" s="63"/>
    </row>
    <row r="14" spans="1:32" x14ac:dyDescent="0.3">
      <c r="A14" s="36">
        <v>5120</v>
      </c>
      <c r="B14" s="60" t="s">
        <v>25</v>
      </c>
      <c r="C14" s="61">
        <f t="shared" ref="C14:N15" si="1">(C$5/$Q$5)*$Q14</f>
        <v>4921.567703774962</v>
      </c>
      <c r="D14" s="61">
        <f t="shared" si="1"/>
        <v>4404.7259543189703</v>
      </c>
      <c r="E14" s="61">
        <f t="shared" si="1"/>
        <v>3803.0295892806525</v>
      </c>
      <c r="F14" s="61">
        <f t="shared" si="1"/>
        <v>3336.329203577855</v>
      </c>
      <c r="G14" s="61">
        <f t="shared" si="1"/>
        <v>2618.9219991090904</v>
      </c>
      <c r="H14" s="61">
        <f t="shared" si="1"/>
        <v>3031.6239930776801</v>
      </c>
      <c r="I14" s="61">
        <f t="shared" si="1"/>
        <v>2946.7693774953536</v>
      </c>
      <c r="J14" s="61">
        <f t="shared" si="1"/>
        <v>3417.3267911791663</v>
      </c>
      <c r="K14" s="61">
        <f t="shared" si="1"/>
        <v>3560.0368264767162</v>
      </c>
      <c r="L14" s="61">
        <f t="shared" si="1"/>
        <v>5214.701830332091</v>
      </c>
      <c r="M14" s="61">
        <f t="shared" si="1"/>
        <v>4921.567703774962</v>
      </c>
      <c r="N14" s="61">
        <f t="shared" si="1"/>
        <v>4493.3990276025024</v>
      </c>
      <c r="O14" s="62">
        <v>96670</v>
      </c>
      <c r="P14" s="32">
        <f>SUM(C14:N14)</f>
        <v>46670</v>
      </c>
      <c r="Q14" s="33">
        <v>46670</v>
      </c>
      <c r="R14" s="63"/>
    </row>
    <row r="15" spans="1:32" x14ac:dyDescent="0.3">
      <c r="A15" s="36">
        <v>5130</v>
      </c>
      <c r="B15" s="60" t="s">
        <v>26</v>
      </c>
      <c r="C15" s="61">
        <f t="shared" si="1"/>
        <v>1845.4560706248519</v>
      </c>
      <c r="D15" s="61">
        <f t="shared" si="1"/>
        <v>1651.6542575655021</v>
      </c>
      <c r="E15" s="61">
        <f t="shared" si="1"/>
        <v>1426.034236391931</v>
      </c>
      <c r="F15" s="61">
        <f t="shared" si="1"/>
        <v>1251.0340917637125</v>
      </c>
      <c r="G15" s="61">
        <f t="shared" si="1"/>
        <v>982.02560497983882</v>
      </c>
      <c r="H15" s="61">
        <f t="shared" si="1"/>
        <v>1136.7777989899164</v>
      </c>
      <c r="I15" s="61">
        <f t="shared" si="1"/>
        <v>1104.9595908756951</v>
      </c>
      <c r="J15" s="61">
        <f t="shared" si="1"/>
        <v>1281.4060176909238</v>
      </c>
      <c r="K15" s="61">
        <f t="shared" si="1"/>
        <v>1334.9184586102965</v>
      </c>
      <c r="L15" s="61">
        <f t="shared" si="1"/>
        <v>1955.3735168376172</v>
      </c>
      <c r="M15" s="61">
        <f t="shared" si="1"/>
        <v>1845.4560706248519</v>
      </c>
      <c r="N15" s="61">
        <f t="shared" si="1"/>
        <v>1684.9042850448639</v>
      </c>
      <c r="O15" s="62">
        <v>55500</v>
      </c>
      <c r="P15" s="32">
        <f>SUM(C15:N15)</f>
        <v>17500</v>
      </c>
      <c r="Q15" s="33">
        <v>17500</v>
      </c>
      <c r="R15" s="63"/>
    </row>
    <row r="16" spans="1:32" x14ac:dyDescent="0.3">
      <c r="A16" s="36">
        <v>5140</v>
      </c>
      <c r="B16" s="60" t="s">
        <v>27</v>
      </c>
      <c r="C16" s="61">
        <v>7292.4555912856122</v>
      </c>
      <c r="D16" s="61">
        <v>7095.5629194734875</v>
      </c>
      <c r="E16" s="61">
        <v>5667.8520478116097</v>
      </c>
      <c r="F16" s="61">
        <v>5346.8519486379737</v>
      </c>
      <c r="G16" s="61">
        <v>4040.3339176313366</v>
      </c>
      <c r="H16" s="61">
        <v>4677.0286587013707</v>
      </c>
      <c r="I16" s="61">
        <v>4546.119459602859</v>
      </c>
      <c r="J16" s="61">
        <v>5771.6784121309192</v>
      </c>
      <c r="K16" s="61">
        <v>4992.3726573327749</v>
      </c>
      <c r="L16" s="61">
        <v>7044.8275544029375</v>
      </c>
      <c r="M16" s="61">
        <v>8592.4555912856122</v>
      </c>
      <c r="N16" s="61">
        <v>6932.177629898868</v>
      </c>
      <c r="O16" s="62">
        <v>60000</v>
      </c>
      <c r="P16" s="32">
        <f>SUM(C16:N16)</f>
        <v>71999.71638819536</v>
      </c>
      <c r="Q16" s="33">
        <v>72000</v>
      </c>
      <c r="R16" s="63"/>
    </row>
    <row r="17" spans="1:18" x14ac:dyDescent="0.3">
      <c r="A17" s="36">
        <v>5150</v>
      </c>
      <c r="B17" s="60" t="s">
        <v>28</v>
      </c>
      <c r="C17" s="61">
        <f t="shared" ref="C17:N17" si="2">(C$5/$Q$5)*$Q17</f>
        <v>1054.5463260713439</v>
      </c>
      <c r="D17" s="61">
        <f t="shared" si="2"/>
        <v>943.80243289457269</v>
      </c>
      <c r="E17" s="61">
        <f t="shared" si="2"/>
        <v>814.87670650967482</v>
      </c>
      <c r="F17" s="61">
        <f t="shared" si="2"/>
        <v>714.87662386497857</v>
      </c>
      <c r="G17" s="61">
        <f t="shared" si="2"/>
        <v>561.15748855990796</v>
      </c>
      <c r="H17" s="61">
        <f t="shared" si="2"/>
        <v>649.58731370852365</v>
      </c>
      <c r="I17" s="61">
        <f t="shared" si="2"/>
        <v>631.40548050039718</v>
      </c>
      <c r="J17" s="61">
        <f t="shared" si="2"/>
        <v>732.23201010909929</v>
      </c>
      <c r="K17" s="61">
        <f t="shared" si="2"/>
        <v>762.81054777731231</v>
      </c>
      <c r="L17" s="61">
        <f t="shared" si="2"/>
        <v>1117.3562953357814</v>
      </c>
      <c r="M17" s="61">
        <f t="shared" si="2"/>
        <v>1054.5463260713439</v>
      </c>
      <c r="N17" s="61">
        <f t="shared" si="2"/>
        <v>962.80244859706499</v>
      </c>
      <c r="O17" s="62"/>
      <c r="P17" s="32">
        <f>SUM(C17:N17)</f>
        <v>10000.000000000002</v>
      </c>
      <c r="Q17" s="33">
        <v>10000</v>
      </c>
      <c r="R17" s="63"/>
    </row>
    <row r="18" spans="1:18" x14ac:dyDescent="0.3">
      <c r="A18" s="64"/>
      <c r="B18" s="65" t="s">
        <v>29</v>
      </c>
      <c r="C18" s="39">
        <f t="shared" ref="C18:P18" si="3">SUM(C13:C17)</f>
        <v>57432.969756999795</v>
      </c>
      <c r="D18" s="39">
        <f t="shared" si="3"/>
        <v>151970.53719631152</v>
      </c>
      <c r="E18" s="39">
        <f t="shared" si="3"/>
        <v>19860.559645090558</v>
      </c>
      <c r="F18" s="39">
        <f t="shared" si="3"/>
        <v>17797.858106494306</v>
      </c>
      <c r="G18" s="39">
        <f t="shared" si="3"/>
        <v>13814.013895879252</v>
      </c>
      <c r="H18" s="39">
        <f t="shared" si="3"/>
        <v>15990.890901562727</v>
      </c>
      <c r="I18" s="39">
        <f t="shared" si="3"/>
        <v>17139.253908474304</v>
      </c>
      <c r="J18" s="39">
        <f t="shared" si="3"/>
        <v>40587.113796788268</v>
      </c>
      <c r="K18" s="39">
        <f t="shared" si="3"/>
        <v>41261.725772500642</v>
      </c>
      <c r="L18" s="39">
        <f t="shared" si="3"/>
        <v>60171.767328733331</v>
      </c>
      <c r="M18" s="39">
        <f t="shared" si="3"/>
        <v>58732.969756999795</v>
      </c>
      <c r="N18" s="39">
        <f t="shared" si="3"/>
        <v>52710.545653343514</v>
      </c>
      <c r="O18" s="39">
        <f t="shared" si="3"/>
        <v>613470</v>
      </c>
      <c r="P18" s="39">
        <f t="shared" si="3"/>
        <v>547470.20571917796</v>
      </c>
      <c r="Q18" s="40">
        <v>408524</v>
      </c>
      <c r="R18" s="63"/>
    </row>
    <row r="19" spans="1:18" x14ac:dyDescent="0.3">
      <c r="A19" s="49"/>
      <c r="B19" s="66" t="s">
        <v>30</v>
      </c>
      <c r="C19" s="67">
        <f t="shared" ref="C19:P19" si="4">SUM(C5-C18)</f>
        <v>25507.030243000205</v>
      </c>
      <c r="D19" s="67">
        <f t="shared" si="4"/>
        <v>-77740.537196311518</v>
      </c>
      <c r="E19" s="67">
        <f t="shared" si="4"/>
        <v>44229.440354909442</v>
      </c>
      <c r="F19" s="67">
        <f t="shared" si="4"/>
        <v>38427.141893505701</v>
      </c>
      <c r="G19" s="67">
        <f t="shared" si="4"/>
        <v>30320.986104120748</v>
      </c>
      <c r="H19" s="67">
        <f t="shared" si="4"/>
        <v>35099.109098437271</v>
      </c>
      <c r="I19" s="67">
        <f t="shared" si="4"/>
        <v>32520.746091525696</v>
      </c>
      <c r="J19" s="67">
        <f t="shared" si="4"/>
        <v>17002.886203211732</v>
      </c>
      <c r="K19" s="67">
        <f t="shared" si="4"/>
        <v>18733.274227499358</v>
      </c>
      <c r="L19" s="67">
        <f t="shared" si="4"/>
        <v>27708.232671266669</v>
      </c>
      <c r="M19" s="67">
        <f t="shared" si="4"/>
        <v>24207.030243000205</v>
      </c>
      <c r="N19" s="67">
        <f t="shared" si="4"/>
        <v>23013.804346656492</v>
      </c>
      <c r="O19" s="67">
        <f t="shared" si="4"/>
        <v>-613470</v>
      </c>
      <c r="P19" s="67">
        <f t="shared" si="4"/>
        <v>239029.14428082202</v>
      </c>
      <c r="Q19" s="68">
        <v>801476</v>
      </c>
      <c r="R19" s="53"/>
    </row>
    <row r="20" spans="1:18" x14ac:dyDescent="0.3">
      <c r="A20" s="28"/>
      <c r="B20" s="69" t="s">
        <v>31</v>
      </c>
      <c r="C20" s="70">
        <f t="shared" ref="C20:P20" si="5">(C5-C18)/C5</f>
        <v>0.30753593251748501</v>
      </c>
      <c r="D20" s="70">
        <f t="shared" si="5"/>
        <v>-1.0472927010145698</v>
      </c>
      <c r="E20" s="70">
        <f t="shared" si="5"/>
        <v>0.69011453198485628</v>
      </c>
      <c r="F20" s="70">
        <f t="shared" si="5"/>
        <v>0.68345294608280471</v>
      </c>
      <c r="G20" s="70">
        <f t="shared" si="5"/>
        <v>0.6870054628780049</v>
      </c>
      <c r="H20" s="70">
        <f t="shared" si="5"/>
        <v>0.6870054628780049</v>
      </c>
      <c r="I20" s="70">
        <f t="shared" si="5"/>
        <v>0.65486802439640945</v>
      </c>
      <c r="J20" s="70">
        <f t="shared" si="5"/>
        <v>0.2952402535720044</v>
      </c>
      <c r="K20" s="70">
        <f t="shared" si="5"/>
        <v>0.31224725772980011</v>
      </c>
      <c r="L20" s="70">
        <f t="shared" si="5"/>
        <v>0.3152962297595206</v>
      </c>
      <c r="M20" s="70">
        <f t="shared" si="5"/>
        <v>0.29186195132626241</v>
      </c>
      <c r="N20" s="70">
        <f t="shared" si="5"/>
        <v>0.30391550863964484</v>
      </c>
      <c r="O20" s="70" t="e">
        <f t="shared" si="5"/>
        <v>#DIV/0!</v>
      </c>
      <c r="P20" s="70">
        <f t="shared" si="5"/>
        <v>0.30391524707658313</v>
      </c>
      <c r="Q20" s="71">
        <v>0.32475316095302559</v>
      </c>
      <c r="R20" s="23"/>
    </row>
    <row r="21" spans="1:18" x14ac:dyDescent="0.3">
      <c r="A21" s="28"/>
      <c r="B21" s="72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23"/>
    </row>
    <row r="22" spans="1:18" x14ac:dyDescent="0.3">
      <c r="A22" s="28"/>
      <c r="B22" s="54" t="s">
        <v>32</v>
      </c>
      <c r="C22" s="55"/>
      <c r="D22" s="56"/>
      <c r="E22" s="56"/>
      <c r="F22" s="56"/>
      <c r="G22" s="56"/>
      <c r="H22" s="57"/>
      <c r="I22" s="57"/>
      <c r="J22" s="57"/>
      <c r="K22" s="57"/>
      <c r="L22" s="57"/>
      <c r="M22" s="57"/>
      <c r="N22" s="57"/>
      <c r="O22" s="58"/>
      <c r="P22" s="59"/>
      <c r="Q22" s="59"/>
      <c r="R22" s="8"/>
    </row>
    <row r="23" spans="1:18" x14ac:dyDescent="0.3">
      <c r="A23" s="28">
        <v>5210</v>
      </c>
      <c r="B23" s="60" t="s">
        <v>33</v>
      </c>
      <c r="C23" s="74">
        <v>10018.1900976778</v>
      </c>
      <c r="D23" s="74">
        <v>6966.1231124984397</v>
      </c>
      <c r="E23" s="74">
        <v>6241.3287118419103</v>
      </c>
      <c r="F23" s="74">
        <v>6291.3279267172902</v>
      </c>
      <c r="G23" s="74">
        <v>4130.9961413191204</v>
      </c>
      <c r="H23" s="74">
        <v>5371.0794802309701</v>
      </c>
      <c r="I23" s="74">
        <v>5998.3520647537698</v>
      </c>
      <c r="J23" s="74">
        <v>4956.2040960364402</v>
      </c>
      <c r="K23" s="74">
        <v>7246.7002038844703</v>
      </c>
      <c r="L23" s="74">
        <v>9614.8848056899005</v>
      </c>
      <c r="M23" s="74">
        <v>9018.1900976777997</v>
      </c>
      <c r="N23" s="74">
        <v>9146.6232616721009</v>
      </c>
      <c r="O23" s="75">
        <f>SUM(C23:N23)</f>
        <v>85000.000000000015</v>
      </c>
      <c r="P23" s="32">
        <f>SUM(C23:N23)</f>
        <v>85000.000000000015</v>
      </c>
      <c r="Q23" s="33">
        <v>95000</v>
      </c>
      <c r="R23" s="8"/>
    </row>
    <row r="24" spans="1:18" x14ac:dyDescent="0.3">
      <c r="A24" s="28">
        <v>5220</v>
      </c>
      <c r="B24" s="60" t="s">
        <v>26</v>
      </c>
      <c r="C24" s="74">
        <v>1101.81900976778</v>
      </c>
      <c r="D24" s="74">
        <v>796.61231124984397</v>
      </c>
      <c r="E24" s="74">
        <v>724.13287118419112</v>
      </c>
      <c r="F24" s="74">
        <v>729.13279267172902</v>
      </c>
      <c r="G24" s="74">
        <v>513.09961413191206</v>
      </c>
      <c r="H24" s="74">
        <v>637.10794802309704</v>
      </c>
      <c r="I24" s="74">
        <v>699.83520647537705</v>
      </c>
      <c r="J24" s="74">
        <v>595.62040960364402</v>
      </c>
      <c r="K24" s="74">
        <v>824.67002038844703</v>
      </c>
      <c r="L24" s="74">
        <v>961.4884805689901</v>
      </c>
      <c r="M24" s="74">
        <v>901.81900976778002</v>
      </c>
      <c r="N24" s="74">
        <v>1014.6623261672102</v>
      </c>
      <c r="O24" s="75"/>
      <c r="P24" s="32">
        <f>SUM(C24:N24)</f>
        <v>9500.0000000000018</v>
      </c>
      <c r="Q24" s="33">
        <v>9000</v>
      </c>
      <c r="R24" s="8"/>
    </row>
    <row r="25" spans="1:18" x14ac:dyDescent="0.3">
      <c r="A25" s="28"/>
      <c r="B25" s="54" t="s">
        <v>34</v>
      </c>
      <c r="C25" s="76">
        <f t="shared" ref="C25:P25" si="6">SUM(C23:C24)</f>
        <v>11120.00910744558</v>
      </c>
      <c r="D25" s="76">
        <f t="shared" si="6"/>
        <v>7762.7354237482832</v>
      </c>
      <c r="E25" s="76">
        <f t="shared" si="6"/>
        <v>6965.4615830261009</v>
      </c>
      <c r="F25" s="76">
        <f t="shared" si="6"/>
        <v>7020.4607193890188</v>
      </c>
      <c r="G25" s="76">
        <f t="shared" si="6"/>
        <v>4644.0957554510323</v>
      </c>
      <c r="H25" s="76">
        <f t="shared" si="6"/>
        <v>6008.1874282540675</v>
      </c>
      <c r="I25" s="76">
        <f t="shared" si="6"/>
        <v>6698.187271229147</v>
      </c>
      <c r="J25" s="76">
        <f t="shared" si="6"/>
        <v>5551.8245056400847</v>
      </c>
      <c r="K25" s="76">
        <f t="shared" si="6"/>
        <v>8071.3702242729178</v>
      </c>
      <c r="L25" s="76">
        <f t="shared" si="6"/>
        <v>10576.373286258891</v>
      </c>
      <c r="M25" s="76">
        <f t="shared" si="6"/>
        <v>9920.0091074455795</v>
      </c>
      <c r="N25" s="76">
        <f t="shared" si="6"/>
        <v>10161.285587839311</v>
      </c>
      <c r="O25" s="76">
        <f t="shared" si="6"/>
        <v>85000.000000000015</v>
      </c>
      <c r="P25" s="76">
        <f t="shared" si="6"/>
        <v>94500.000000000015</v>
      </c>
      <c r="Q25" s="77">
        <f>SUM(Q23:Q23)</f>
        <v>95000</v>
      </c>
      <c r="R25" s="8"/>
    </row>
    <row r="26" spans="1:18" x14ac:dyDescent="0.3">
      <c r="A26" s="28"/>
      <c r="B26" s="78" t="s">
        <v>30</v>
      </c>
      <c r="C26" s="79">
        <f t="shared" ref="C26:P26" si="7">SUM(C6-C25)</f>
        <v>4191.9908925544205</v>
      </c>
      <c r="D26" s="67">
        <f t="shared" si="7"/>
        <v>5941.2645762517168</v>
      </c>
      <c r="E26" s="67">
        <f t="shared" si="7"/>
        <v>4866.5384169738991</v>
      </c>
      <c r="F26" s="67">
        <f t="shared" si="7"/>
        <v>3359.5392806109812</v>
      </c>
      <c r="G26" s="67">
        <f t="shared" si="7"/>
        <v>3503.9042445489677</v>
      </c>
      <c r="H26" s="67">
        <f t="shared" si="7"/>
        <v>3423.8125717459325</v>
      </c>
      <c r="I26" s="67">
        <f t="shared" si="7"/>
        <v>2469.812728770853</v>
      </c>
      <c r="J26" s="67">
        <f t="shared" si="7"/>
        <v>5080.1754943599153</v>
      </c>
      <c r="K26" s="67">
        <f t="shared" si="7"/>
        <v>3004.6297757270822</v>
      </c>
      <c r="L26" s="67">
        <f t="shared" si="7"/>
        <v>5647.6267137411087</v>
      </c>
      <c r="M26" s="67">
        <f t="shared" si="7"/>
        <v>5391.9908925544205</v>
      </c>
      <c r="N26" s="67">
        <f t="shared" si="7"/>
        <v>3818.5944121606917</v>
      </c>
      <c r="O26" s="67">
        <f t="shared" si="7"/>
        <v>-85000.000000000015</v>
      </c>
      <c r="P26" s="67">
        <f t="shared" si="7"/>
        <v>50699.87999999999</v>
      </c>
      <c r="Q26" s="68">
        <v>718205.2</v>
      </c>
      <c r="R26" s="8"/>
    </row>
    <row r="27" spans="1:18" x14ac:dyDescent="0.3">
      <c r="A27" s="28"/>
      <c r="B27" s="80" t="s">
        <v>31</v>
      </c>
      <c r="C27" s="70">
        <f t="shared" ref="C27:P27" si="8">SUM(C6-C25)/C6</f>
        <v>0.27377161001530959</v>
      </c>
      <c r="D27" s="70">
        <f t="shared" si="8"/>
        <v>0.43354236545911534</v>
      </c>
      <c r="E27" s="70">
        <f t="shared" si="8"/>
        <v>0.41130311164417671</v>
      </c>
      <c r="F27" s="70">
        <f t="shared" si="8"/>
        <v>0.3236550366677246</v>
      </c>
      <c r="G27" s="70">
        <f t="shared" si="8"/>
        <v>0.43003243060247515</v>
      </c>
      <c r="H27" s="70">
        <f t="shared" si="8"/>
        <v>0.36299963652946698</v>
      </c>
      <c r="I27" s="70">
        <f t="shared" si="8"/>
        <v>0.26939493114865326</v>
      </c>
      <c r="J27" s="70">
        <f t="shared" si="8"/>
        <v>0.47781936553422832</v>
      </c>
      <c r="K27" s="70">
        <f t="shared" si="8"/>
        <v>0.27127390535636353</v>
      </c>
      <c r="L27" s="70">
        <f t="shared" si="8"/>
        <v>0.34810322446629122</v>
      </c>
      <c r="M27" s="70">
        <f t="shared" si="8"/>
        <v>0.35214151597142246</v>
      </c>
      <c r="N27" s="70">
        <f t="shared" si="8"/>
        <v>0.27314929828873286</v>
      </c>
      <c r="O27" s="70" t="e">
        <f t="shared" si="8"/>
        <v>#DIV/0!</v>
      </c>
      <c r="P27" s="70">
        <f t="shared" si="8"/>
        <v>0.34917301584546756</v>
      </c>
      <c r="Q27" s="71">
        <v>0.31181100149669538</v>
      </c>
      <c r="R27" s="8"/>
    </row>
    <row r="28" spans="1:18" x14ac:dyDescent="0.3">
      <c r="A28" s="28"/>
      <c r="B28" s="7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73"/>
      <c r="Q28" s="73"/>
      <c r="R28" s="8"/>
    </row>
    <row r="29" spans="1:18" x14ac:dyDescent="0.3">
      <c r="A29" s="28"/>
      <c r="B29" s="82" t="s">
        <v>35</v>
      </c>
      <c r="C29" s="55"/>
      <c r="D29" s="56"/>
      <c r="E29" s="56"/>
      <c r="F29" s="56"/>
      <c r="G29" s="56"/>
      <c r="H29" s="57"/>
      <c r="I29" s="57"/>
      <c r="J29" s="57"/>
      <c r="K29" s="57"/>
      <c r="L29" s="57"/>
      <c r="M29" s="57"/>
      <c r="N29" s="57"/>
      <c r="O29" s="58"/>
      <c r="P29" s="59"/>
      <c r="Q29" s="59"/>
      <c r="R29" s="8"/>
    </row>
    <row r="30" spans="1:18" x14ac:dyDescent="0.3">
      <c r="A30" s="28">
        <v>5310</v>
      </c>
      <c r="B30" s="86" t="s">
        <v>37</v>
      </c>
      <c r="C30" s="61">
        <v>3492.0690017099187</v>
      </c>
      <c r="D30" s="61">
        <v>3901.8214064639719</v>
      </c>
      <c r="E30" s="61">
        <v>2645.0435083004199</v>
      </c>
      <c r="F30" s="61">
        <v>3015.0438140857964</v>
      </c>
      <c r="G30" s="61">
        <v>3015.0438140857964</v>
      </c>
      <c r="H30" s="61">
        <v>2336.2002778514693</v>
      </c>
      <c r="I30" s="61">
        <v>2403.4730607215374</v>
      </c>
      <c r="J30" s="61">
        <v>2822.3990267760551</v>
      </c>
      <c r="K30" s="61">
        <v>2709.2584374036674</v>
      </c>
      <c r="L30" s="61">
        <v>3501.8214064639701</v>
      </c>
      <c r="M30" s="61">
        <v>4134.218292742391</v>
      </c>
      <c r="N30" s="61">
        <v>3023</v>
      </c>
      <c r="O30" s="62">
        <f>SUM(C30:N30)</f>
        <v>36999.392046604997</v>
      </c>
      <c r="P30" s="32">
        <f>SUM(C30:N30)</f>
        <v>36999.392046604997</v>
      </c>
      <c r="Q30" s="33">
        <v>37000</v>
      </c>
      <c r="R30" s="87"/>
    </row>
    <row r="31" spans="1:18" x14ac:dyDescent="0.3">
      <c r="A31" s="28">
        <v>5320</v>
      </c>
      <c r="B31" s="60" t="s">
        <v>38</v>
      </c>
      <c r="C31" s="85">
        <f t="shared" ref="C31:N32" si="9">(C$7/$Q$7)*$Q31</f>
        <v>5140.702430332587</v>
      </c>
      <c r="D31" s="85">
        <f t="shared" si="9"/>
        <v>4600.8480998744626</v>
      </c>
      <c r="E31" s="85">
        <f t="shared" si="9"/>
        <v>3972.3609688933625</v>
      </c>
      <c r="F31" s="85">
        <f t="shared" si="9"/>
        <v>3484.8805660169969</v>
      </c>
      <c r="G31" s="85">
        <f t="shared" si="9"/>
        <v>2735.530525231839</v>
      </c>
      <c r="H31" s="85">
        <f t="shared" si="9"/>
        <v>3166.6082368663115</v>
      </c>
      <c r="I31" s="85">
        <f t="shared" si="9"/>
        <v>3077.9754363433358</v>
      </c>
      <c r="J31" s="85">
        <f t="shared" si="9"/>
        <v>3569.484602879837</v>
      </c>
      <c r="K31" s="85">
        <f t="shared" si="9"/>
        <v>3718.5488583048414</v>
      </c>
      <c r="L31" s="85">
        <f t="shared" si="9"/>
        <v>5446.888468502867</v>
      </c>
      <c r="M31" s="85">
        <f t="shared" si="9"/>
        <v>5140.702430332587</v>
      </c>
      <c r="N31" s="85">
        <f t="shared" si="9"/>
        <v>4693.4693764209715</v>
      </c>
      <c r="O31" s="62">
        <v>48500</v>
      </c>
      <c r="P31" s="32">
        <f>SUM(C31:N31)</f>
        <v>48748.000000000007</v>
      </c>
      <c r="Q31" s="33">
        <v>48748</v>
      </c>
      <c r="R31" s="8"/>
    </row>
    <row r="32" spans="1:18" x14ac:dyDescent="0.3">
      <c r="A32" s="28">
        <v>5330</v>
      </c>
      <c r="B32" s="83" t="s">
        <v>36</v>
      </c>
      <c r="C32" s="84">
        <f t="shared" si="9"/>
        <v>1898.1833869284187</v>
      </c>
      <c r="D32" s="85">
        <f t="shared" si="9"/>
        <v>1698.8443792102307</v>
      </c>
      <c r="E32" s="85">
        <f t="shared" si="9"/>
        <v>1466.7780717174146</v>
      </c>
      <c r="F32" s="85">
        <f t="shared" si="9"/>
        <v>1286.7779229569612</v>
      </c>
      <c r="G32" s="85">
        <f t="shared" si="9"/>
        <v>1010.0834794078341</v>
      </c>
      <c r="H32" s="85">
        <f t="shared" si="9"/>
        <v>1169.2571646753427</v>
      </c>
      <c r="I32" s="85">
        <f t="shared" si="9"/>
        <v>1136.5298649007148</v>
      </c>
      <c r="J32" s="85">
        <f t="shared" si="9"/>
        <v>1318.0176181963786</v>
      </c>
      <c r="K32" s="85">
        <f t="shared" si="9"/>
        <v>1373.0589859991619</v>
      </c>
      <c r="L32" s="85">
        <f t="shared" si="9"/>
        <v>2011.2413316044062</v>
      </c>
      <c r="M32" s="85">
        <f t="shared" si="9"/>
        <v>1898.1833869284187</v>
      </c>
      <c r="N32" s="85">
        <f t="shared" si="9"/>
        <v>1733.0444074747168</v>
      </c>
      <c r="O32" s="62">
        <v>18000</v>
      </c>
      <c r="P32" s="32">
        <f>SUM(C32:N32)</f>
        <v>17999.999999999996</v>
      </c>
      <c r="Q32" s="33">
        <v>18000</v>
      </c>
      <c r="R32" s="8"/>
    </row>
    <row r="33" spans="1:18" x14ac:dyDescent="0.3">
      <c r="A33" s="28"/>
      <c r="B33" s="54" t="s">
        <v>39</v>
      </c>
      <c r="C33" s="88">
        <f t="shared" ref="C33:N33" si="10">SUM(C30:C31)</f>
        <v>8632.7714320425057</v>
      </c>
      <c r="D33" s="76">
        <f t="shared" si="10"/>
        <v>8502.6695063384341</v>
      </c>
      <c r="E33" s="76">
        <f t="shared" si="10"/>
        <v>6617.4044771937824</v>
      </c>
      <c r="F33" s="76">
        <f t="shared" si="10"/>
        <v>6499.9243801027933</v>
      </c>
      <c r="G33" s="76">
        <f t="shared" si="10"/>
        <v>5750.5743393176353</v>
      </c>
      <c r="H33" s="76">
        <f t="shared" si="10"/>
        <v>5502.8085147177808</v>
      </c>
      <c r="I33" s="76">
        <f t="shared" si="10"/>
        <v>5481.4484970648737</v>
      </c>
      <c r="J33" s="76">
        <f t="shared" si="10"/>
        <v>6391.883629655892</v>
      </c>
      <c r="K33" s="76">
        <f t="shared" si="10"/>
        <v>6427.8072957085087</v>
      </c>
      <c r="L33" s="76">
        <f t="shared" si="10"/>
        <v>8948.7098749668367</v>
      </c>
      <c r="M33" s="76">
        <f t="shared" si="10"/>
        <v>9274.920723074978</v>
      </c>
      <c r="N33" s="76">
        <f t="shared" si="10"/>
        <v>7716.4693764209715</v>
      </c>
      <c r="O33" s="89"/>
      <c r="P33" s="39">
        <f>SUM(P30:P32)</f>
        <v>103747.392046605</v>
      </c>
      <c r="Q33" s="40">
        <v>173206.2</v>
      </c>
      <c r="R33" s="8"/>
    </row>
    <row r="34" spans="1:18" x14ac:dyDescent="0.3">
      <c r="A34" s="28"/>
      <c r="B34" s="78" t="s">
        <v>30</v>
      </c>
      <c r="C34" s="67">
        <f t="shared" ref="C34:P34" si="11">SUM(C7-C33)</f>
        <v>2851.2285679574943</v>
      </c>
      <c r="D34" s="67">
        <f t="shared" si="11"/>
        <v>1775.3304936615659</v>
      </c>
      <c r="E34" s="67">
        <f t="shared" si="11"/>
        <v>2256.5955228062176</v>
      </c>
      <c r="F34" s="67">
        <f t="shared" si="11"/>
        <v>1285.0756198972076</v>
      </c>
      <c r="G34" s="67">
        <f t="shared" si="11"/>
        <v>360.42566068236465</v>
      </c>
      <c r="H34" s="67">
        <f t="shared" si="11"/>
        <v>1571.1914852822192</v>
      </c>
      <c r="I34" s="67">
        <f t="shared" si="11"/>
        <v>1394.5515029351263</v>
      </c>
      <c r="J34" s="67">
        <f t="shared" si="11"/>
        <v>1582.116370344108</v>
      </c>
      <c r="K34" s="67">
        <f t="shared" si="11"/>
        <v>1879.1927042914913</v>
      </c>
      <c r="L34" s="67">
        <f t="shared" si="11"/>
        <v>3219.2901250331633</v>
      </c>
      <c r="M34" s="67">
        <f t="shared" si="11"/>
        <v>2209.079276925022</v>
      </c>
      <c r="N34" s="67">
        <f t="shared" si="11"/>
        <v>2768.4406235790284</v>
      </c>
      <c r="O34" s="67">
        <f t="shared" si="11"/>
        <v>0</v>
      </c>
      <c r="P34" s="67">
        <f t="shared" si="11"/>
        <v>5152.5179533949995</v>
      </c>
      <c r="Q34" s="68">
        <v>544999</v>
      </c>
      <c r="R34" s="8"/>
    </row>
    <row r="35" spans="1:18" x14ac:dyDescent="0.3">
      <c r="A35" s="28"/>
      <c r="B35" s="90" t="s">
        <v>31</v>
      </c>
      <c r="C35" s="91">
        <f t="shared" ref="C35:P35" si="12">SUM(C7-C33)/C7</f>
        <v>0.2482783497002346</v>
      </c>
      <c r="D35" s="91">
        <f t="shared" si="12"/>
        <v>0.17273112411573904</v>
      </c>
      <c r="E35" s="91">
        <f t="shared" si="12"/>
        <v>0.2542929369851496</v>
      </c>
      <c r="F35" s="91">
        <f t="shared" si="12"/>
        <v>0.16507072831049549</v>
      </c>
      <c r="G35" s="91">
        <f t="shared" si="12"/>
        <v>5.8979816835602134E-2</v>
      </c>
      <c r="H35" s="91">
        <f t="shared" si="12"/>
        <v>0.22210792836898774</v>
      </c>
      <c r="I35" s="91">
        <f t="shared" si="12"/>
        <v>0.20281435470260709</v>
      </c>
      <c r="J35" s="91">
        <f t="shared" si="12"/>
        <v>0.19840937676750789</v>
      </c>
      <c r="K35" s="91">
        <f t="shared" si="12"/>
        <v>0.22621797331064059</v>
      </c>
      <c r="L35" s="91">
        <f t="shared" si="12"/>
        <v>0.26457019436498713</v>
      </c>
      <c r="M35" s="91">
        <f t="shared" si="12"/>
        <v>0.19236148353579083</v>
      </c>
      <c r="N35" s="91">
        <f t="shared" si="12"/>
        <v>0.26404047565301259</v>
      </c>
      <c r="O35" s="91" t="e">
        <f t="shared" si="12"/>
        <v>#DIV/0!</v>
      </c>
      <c r="P35" s="91">
        <f t="shared" si="12"/>
        <v>4.7314253550760507E-2</v>
      </c>
      <c r="Q35" s="71">
        <v>4.5695079086842186E-2</v>
      </c>
      <c r="R35" s="8"/>
    </row>
    <row r="36" spans="1:18" x14ac:dyDescent="0.3">
      <c r="A36" s="28"/>
      <c r="B36" s="72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73"/>
      <c r="Q36" s="73"/>
      <c r="R36" s="8"/>
    </row>
    <row r="37" spans="1:18" x14ac:dyDescent="0.3">
      <c r="A37" s="28"/>
      <c r="B37" s="54" t="s">
        <v>40</v>
      </c>
      <c r="C37" s="55"/>
      <c r="D37" s="56"/>
      <c r="E37" s="56"/>
      <c r="F37" s="56"/>
      <c r="G37" s="56"/>
      <c r="H37" s="57"/>
      <c r="I37" s="57"/>
      <c r="J37" s="57"/>
      <c r="K37" s="57"/>
      <c r="L37" s="57"/>
      <c r="M37" s="57"/>
      <c r="N37" s="57"/>
      <c r="O37" s="58"/>
      <c r="P37" s="59"/>
      <c r="Q37" s="59"/>
      <c r="R37" s="8"/>
    </row>
    <row r="38" spans="1:18" x14ac:dyDescent="0.3">
      <c r="A38" s="28">
        <v>5410</v>
      </c>
      <c r="B38" s="35" t="s">
        <v>37</v>
      </c>
      <c r="C38" s="85">
        <v>2599.8147337782329</v>
      </c>
      <c r="D38" s="85">
        <v>2692.2477582503134</v>
      </c>
      <c r="E38" s="85">
        <v>2391.855481800852</v>
      </c>
      <c r="F38" s="85">
        <v>2497.3634386344556</v>
      </c>
      <c r="G38" s="85">
        <v>2320.985558565927</v>
      </c>
      <c r="H38" s="85">
        <v>2222.7508981170959</v>
      </c>
      <c r="I38" s="85">
        <v>2432.0596148729514</v>
      </c>
      <c r="J38" s="85">
        <v>2373.4074836415684</v>
      </c>
      <c r="K38" s="85">
        <v>2661.5146719436784</v>
      </c>
      <c r="L38" s="85">
        <v>2514.6461509351616</v>
      </c>
      <c r="M38" s="85">
        <v>2638.5666869049919</v>
      </c>
      <c r="N38" s="85">
        <v>2654.8771470227803</v>
      </c>
      <c r="O38" s="62"/>
      <c r="P38" s="32">
        <f t="shared" ref="P38:P43" si="13">SUM(C38:N38)</f>
        <v>30000.089624468008</v>
      </c>
      <c r="Q38" s="33">
        <v>30000</v>
      </c>
      <c r="R38" s="8"/>
    </row>
    <row r="39" spans="1:18" x14ac:dyDescent="0.3">
      <c r="A39" s="28">
        <v>5420</v>
      </c>
      <c r="B39" s="35" t="s">
        <v>38</v>
      </c>
      <c r="C39" s="85">
        <f t="shared" ref="C39:N43" si="14">(C$8/$Q$8)*$Q39</f>
        <v>8.6776606489863253E-2</v>
      </c>
      <c r="D39" s="85">
        <f t="shared" si="14"/>
        <v>8.6776606489863253E-2</v>
      </c>
      <c r="E39" s="85">
        <f t="shared" si="14"/>
        <v>7789.3515507145821</v>
      </c>
      <c r="F39" s="85">
        <f t="shared" si="14"/>
        <v>8.6776606489863253E-2</v>
      </c>
      <c r="G39" s="85">
        <f t="shared" si="14"/>
        <v>8.6776606489863253E-2</v>
      </c>
      <c r="H39" s="85">
        <f t="shared" si="14"/>
        <v>6935.5759999234988</v>
      </c>
      <c r="I39" s="85">
        <f t="shared" si="14"/>
        <v>8.6776606489863253E-2</v>
      </c>
      <c r="J39" s="85">
        <f t="shared" si="14"/>
        <v>8.6776606489863253E-2</v>
      </c>
      <c r="K39" s="85">
        <f t="shared" si="14"/>
        <v>7320.0494952081781</v>
      </c>
      <c r="L39" s="85">
        <f t="shared" si="14"/>
        <v>2661.5146719436784</v>
      </c>
      <c r="M39" s="85">
        <f t="shared" si="14"/>
        <v>2654.8771470227803</v>
      </c>
      <c r="N39" s="85">
        <f t="shared" si="14"/>
        <v>2638.5666869049919</v>
      </c>
      <c r="O39" s="62">
        <v>30000</v>
      </c>
      <c r="P39" s="32">
        <f t="shared" si="13"/>
        <v>30000.45621135665</v>
      </c>
      <c r="Q39" s="33">
        <v>30000</v>
      </c>
      <c r="R39" s="8"/>
    </row>
    <row r="40" spans="1:18" x14ac:dyDescent="0.3">
      <c r="A40" s="28">
        <v>5430</v>
      </c>
      <c r="B40" s="35" t="s">
        <v>41</v>
      </c>
      <c r="C40" s="85">
        <f t="shared" si="14"/>
        <v>2.4297449817161709E-2</v>
      </c>
      <c r="D40" s="85">
        <f t="shared" si="14"/>
        <v>2.4297449817161709E-2</v>
      </c>
      <c r="E40" s="85">
        <f t="shared" si="14"/>
        <v>2181.018434200083</v>
      </c>
      <c r="F40" s="85">
        <f t="shared" si="14"/>
        <v>2.4297449817161709E-2</v>
      </c>
      <c r="G40" s="85">
        <f t="shared" si="14"/>
        <v>2.4297449817161709E-2</v>
      </c>
      <c r="H40" s="85">
        <f t="shared" si="14"/>
        <v>1941.9612799785796</v>
      </c>
      <c r="I40" s="85">
        <f t="shared" si="14"/>
        <v>2.4297449817161709E-2</v>
      </c>
      <c r="J40" s="85">
        <f t="shared" si="14"/>
        <v>2.4297449817161709E-2</v>
      </c>
      <c r="K40" s="85">
        <f t="shared" si="14"/>
        <v>2049.6138586582902</v>
      </c>
      <c r="L40" s="85">
        <f t="shared" si="14"/>
        <v>745.22410814422994</v>
      </c>
      <c r="M40" s="85">
        <f t="shared" si="14"/>
        <v>743.3656011663785</v>
      </c>
      <c r="N40" s="85">
        <f t="shared" si="14"/>
        <v>738.79867233339769</v>
      </c>
      <c r="O40" s="62">
        <f>SUM(C40:N40)</f>
        <v>8400.1277391798612</v>
      </c>
      <c r="P40" s="32">
        <f t="shared" si="13"/>
        <v>8400.1277391798612</v>
      </c>
      <c r="Q40" s="33">
        <v>8400</v>
      </c>
      <c r="R40" s="8"/>
    </row>
    <row r="41" spans="1:18" x14ac:dyDescent="0.3">
      <c r="A41" s="28">
        <v>5440</v>
      </c>
      <c r="B41" s="35" t="s">
        <v>42</v>
      </c>
      <c r="C41" s="85">
        <f t="shared" si="14"/>
        <v>6.0743624542904271E-3</v>
      </c>
      <c r="D41" s="85">
        <f t="shared" si="14"/>
        <v>6.0743624542904271E-3</v>
      </c>
      <c r="E41" s="85">
        <f t="shared" si="14"/>
        <v>545.25460855002075</v>
      </c>
      <c r="F41" s="85">
        <f t="shared" si="14"/>
        <v>6.0743624542904271E-3</v>
      </c>
      <c r="G41" s="85">
        <f t="shared" si="14"/>
        <v>6.0743624542904271E-3</v>
      </c>
      <c r="H41" s="85">
        <f t="shared" si="14"/>
        <v>485.49031999464489</v>
      </c>
      <c r="I41" s="85">
        <f t="shared" si="14"/>
        <v>6.0743624542904271E-3</v>
      </c>
      <c r="J41" s="85">
        <f t="shared" si="14"/>
        <v>6.0743624542904271E-3</v>
      </c>
      <c r="K41" s="85">
        <f t="shared" si="14"/>
        <v>512.40346466457254</v>
      </c>
      <c r="L41" s="85">
        <f t="shared" si="14"/>
        <v>186.30602703605749</v>
      </c>
      <c r="M41" s="85">
        <f t="shared" si="14"/>
        <v>185.84140029159462</v>
      </c>
      <c r="N41" s="85">
        <f t="shared" si="14"/>
        <v>184.69966808334942</v>
      </c>
      <c r="O41" s="62">
        <f>SUM(C41:N41)</f>
        <v>2100.0319347949653</v>
      </c>
      <c r="P41" s="32">
        <f t="shared" si="13"/>
        <v>2100.0319347949653</v>
      </c>
      <c r="Q41" s="33">
        <v>2100</v>
      </c>
      <c r="R41" s="8"/>
    </row>
    <row r="42" spans="1:18" x14ac:dyDescent="0.3">
      <c r="A42" s="28">
        <v>5450</v>
      </c>
      <c r="B42" s="35" t="s">
        <v>43</v>
      </c>
      <c r="C42" s="85">
        <f t="shared" si="14"/>
        <v>6.2189901317735328E-3</v>
      </c>
      <c r="D42" s="85">
        <f t="shared" si="14"/>
        <v>6.2189901317735328E-3</v>
      </c>
      <c r="E42" s="85">
        <f t="shared" si="14"/>
        <v>558.23686113454505</v>
      </c>
      <c r="F42" s="85">
        <f t="shared" si="14"/>
        <v>6.2189901317735328E-3</v>
      </c>
      <c r="G42" s="85">
        <f t="shared" si="14"/>
        <v>6.2189901317735328E-3</v>
      </c>
      <c r="H42" s="85">
        <f t="shared" si="14"/>
        <v>497.04961332785069</v>
      </c>
      <c r="I42" s="85">
        <f t="shared" si="14"/>
        <v>6.2189901317735328E-3</v>
      </c>
      <c r="J42" s="85">
        <f t="shared" si="14"/>
        <v>6.2189901317735328E-3</v>
      </c>
      <c r="K42" s="85">
        <f t="shared" si="14"/>
        <v>524.60354715658616</v>
      </c>
      <c r="L42" s="85">
        <f t="shared" si="14"/>
        <v>190.74188482263028</v>
      </c>
      <c r="M42" s="85">
        <f t="shared" si="14"/>
        <v>190.26619553663258</v>
      </c>
      <c r="N42" s="85">
        <f t="shared" si="14"/>
        <v>189.0972792281911</v>
      </c>
      <c r="O42" s="62"/>
      <c r="P42" s="32">
        <f t="shared" si="13"/>
        <v>2150.0326951472261</v>
      </c>
      <c r="Q42" s="33">
        <v>2150</v>
      </c>
      <c r="R42" s="8"/>
    </row>
    <row r="43" spans="1:18" x14ac:dyDescent="0.3">
      <c r="A43" s="28">
        <v>5460</v>
      </c>
      <c r="B43" s="35" t="s">
        <v>44</v>
      </c>
      <c r="C43" s="85">
        <f t="shared" si="14"/>
        <v>3.5086674557401373E-2</v>
      </c>
      <c r="D43" s="85">
        <f t="shared" si="14"/>
        <v>3.5086674557401373E-2</v>
      </c>
      <c r="E43" s="85">
        <f t="shared" si="14"/>
        <v>3149.4944770055959</v>
      </c>
      <c r="F43" s="85">
        <f t="shared" si="14"/>
        <v>3.5086674557401373E-2</v>
      </c>
      <c r="G43" s="85">
        <f t="shared" si="14"/>
        <v>3.5086674557401373E-2</v>
      </c>
      <c r="H43" s="85">
        <f t="shared" si="14"/>
        <v>2804.2845626357343</v>
      </c>
      <c r="I43" s="85">
        <f t="shared" si="14"/>
        <v>3.5086674557401373E-2</v>
      </c>
      <c r="J43" s="85">
        <f t="shared" si="14"/>
        <v>3.5086674557401373E-2</v>
      </c>
      <c r="K43" s="85">
        <f t="shared" si="14"/>
        <v>2959.7400125625068</v>
      </c>
      <c r="L43" s="85">
        <f t="shared" si="14"/>
        <v>1076.1390990225607</v>
      </c>
      <c r="M43" s="85">
        <f t="shared" si="14"/>
        <v>1073.4553264462108</v>
      </c>
      <c r="N43" s="85">
        <f t="shared" si="14"/>
        <v>1066.8604637385849</v>
      </c>
      <c r="O43" s="62"/>
      <c r="P43" s="32">
        <f t="shared" si="13"/>
        <v>12130.184461458537</v>
      </c>
      <c r="Q43" s="33">
        <v>12130</v>
      </c>
      <c r="R43" s="8"/>
    </row>
    <row r="44" spans="1:18" x14ac:dyDescent="0.3">
      <c r="A44" s="28"/>
      <c r="B44" s="65" t="s">
        <v>45</v>
      </c>
      <c r="C44" s="39">
        <f t="shared" ref="C44:P44" si="15">SUM(C38:C43)</f>
        <v>2599.973187861684</v>
      </c>
      <c r="D44" s="39">
        <f t="shared" si="15"/>
        <v>2692.4062123337644</v>
      </c>
      <c r="E44" s="39">
        <f t="shared" si="15"/>
        <v>16615.211413405679</v>
      </c>
      <c r="F44" s="39">
        <f t="shared" si="15"/>
        <v>2497.5218927179067</v>
      </c>
      <c r="G44" s="39">
        <f t="shared" si="15"/>
        <v>2321.1440126493781</v>
      </c>
      <c r="H44" s="39">
        <f t="shared" si="15"/>
        <v>14887.112673977404</v>
      </c>
      <c r="I44" s="39">
        <f t="shared" si="15"/>
        <v>2432.2180689564025</v>
      </c>
      <c r="J44" s="39">
        <f t="shared" si="15"/>
        <v>2373.5659377250195</v>
      </c>
      <c r="K44" s="39">
        <f t="shared" si="15"/>
        <v>16027.925050193811</v>
      </c>
      <c r="L44" s="39">
        <f t="shared" si="15"/>
        <v>7374.5719419043189</v>
      </c>
      <c r="M44" s="39">
        <f t="shared" si="15"/>
        <v>7486.3723573685893</v>
      </c>
      <c r="N44" s="39">
        <f t="shared" si="15"/>
        <v>7472.8999173112952</v>
      </c>
      <c r="O44" s="39">
        <f t="shared" si="15"/>
        <v>40500.159673974827</v>
      </c>
      <c r="P44" s="39">
        <f t="shared" si="15"/>
        <v>84780.922666405255</v>
      </c>
      <c r="Q44" s="40">
        <v>180957</v>
      </c>
      <c r="R44" s="8"/>
    </row>
    <row r="45" spans="1:18" x14ac:dyDescent="0.3">
      <c r="A45" s="28"/>
      <c r="B45" s="66" t="s">
        <v>30</v>
      </c>
      <c r="C45" s="67">
        <f t="shared" ref="C45:P45" si="16">SUM(C8-C44)</f>
        <v>-2599.4831878616842</v>
      </c>
      <c r="D45" s="67">
        <f t="shared" si="16"/>
        <v>-2691.9162123337646</v>
      </c>
      <c r="E45" s="67">
        <f t="shared" si="16"/>
        <v>27368.788586594321</v>
      </c>
      <c r="F45" s="67">
        <f t="shared" si="16"/>
        <v>-2497.0318927179069</v>
      </c>
      <c r="G45" s="67">
        <f t="shared" si="16"/>
        <v>-2320.6540126493783</v>
      </c>
      <c r="H45" s="67">
        <f t="shared" si="16"/>
        <v>24275.887326022596</v>
      </c>
      <c r="I45" s="67">
        <f t="shared" si="16"/>
        <v>-2431.7280689564027</v>
      </c>
      <c r="J45" s="67">
        <f t="shared" si="16"/>
        <v>-2373.0759377250197</v>
      </c>
      <c r="K45" s="67">
        <f t="shared" si="16"/>
        <v>25306.074949806189</v>
      </c>
      <c r="L45" s="67">
        <f t="shared" si="16"/>
        <v>7654.1580580956806</v>
      </c>
      <c r="M45" s="67">
        <f t="shared" si="16"/>
        <v>7504.8776426314107</v>
      </c>
      <c r="N45" s="67">
        <f t="shared" si="16"/>
        <v>7426.2500826887044</v>
      </c>
      <c r="O45" s="67">
        <f t="shared" si="16"/>
        <v>-40500.159673974827</v>
      </c>
      <c r="P45" s="67">
        <f t="shared" si="16"/>
        <v>84622.147333594752</v>
      </c>
      <c r="Q45" s="68">
        <v>364042</v>
      </c>
      <c r="R45" s="8"/>
    </row>
    <row r="46" spans="1:18" x14ac:dyDescent="0.3">
      <c r="A46" s="28"/>
      <c r="B46" s="69" t="s">
        <v>31</v>
      </c>
      <c r="C46" s="142">
        <f>(C8-C44)/C8</f>
        <v>-5305.0677303299681</v>
      </c>
      <c r="D46" s="142">
        <f t="shared" ref="D46:P46" si="17">SUM(D8-D44)/D8</f>
        <v>-5493.7065557831929</v>
      </c>
      <c r="E46" s="70">
        <f t="shared" si="17"/>
        <v>0.62224419303824852</v>
      </c>
      <c r="F46" s="142">
        <f t="shared" si="17"/>
        <v>-5095.9834545263411</v>
      </c>
      <c r="G46" s="142">
        <f t="shared" si="17"/>
        <v>-4736.0285972436295</v>
      </c>
      <c r="H46" s="70">
        <f t="shared" si="17"/>
        <v>0.6198679193632407</v>
      </c>
      <c r="I46" s="142">
        <f t="shared" si="17"/>
        <v>-4962.7103448089856</v>
      </c>
      <c r="J46" s="142">
        <f t="shared" si="17"/>
        <v>-4843.0121178061627</v>
      </c>
      <c r="K46" s="70">
        <f t="shared" si="17"/>
        <v>0.6122338740457296</v>
      </c>
      <c r="L46" s="70">
        <f t="shared" si="17"/>
        <v>0.50930172130949725</v>
      </c>
      <c r="M46" s="70">
        <f t="shared" si="17"/>
        <v>0.50061720287710565</v>
      </c>
      <c r="N46" s="70">
        <f t="shared" si="17"/>
        <v>0.4984344799997788</v>
      </c>
      <c r="O46" s="70" t="e">
        <f t="shared" si="17"/>
        <v>#DIV/0!</v>
      </c>
      <c r="P46" s="70">
        <f t="shared" si="17"/>
        <v>0.49953136819536237</v>
      </c>
      <c r="Q46" s="71">
        <v>0.40179652447142694</v>
      </c>
      <c r="R46" s="8"/>
    </row>
    <row r="47" spans="1:18" x14ac:dyDescent="0.3">
      <c r="A47" s="28"/>
      <c r="B47" s="72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8"/>
    </row>
    <row r="48" spans="1:18" x14ac:dyDescent="0.3">
      <c r="A48" s="28"/>
      <c r="B48" s="92" t="s">
        <v>46</v>
      </c>
      <c r="C48" s="93">
        <f t="shared" ref="C48:P48" si="18">SUM(C18,C25,C33,C44)</f>
        <v>79785.723484349568</v>
      </c>
      <c r="D48" s="93">
        <f t="shared" si="18"/>
        <v>170928.348338732</v>
      </c>
      <c r="E48" s="93">
        <f t="shared" si="18"/>
        <v>50058.637118716128</v>
      </c>
      <c r="F48" s="93">
        <f t="shared" si="18"/>
        <v>33815.765098704025</v>
      </c>
      <c r="G48" s="93">
        <f t="shared" si="18"/>
        <v>26529.828003297298</v>
      </c>
      <c r="H48" s="93">
        <f t="shared" si="18"/>
        <v>42388.999518511977</v>
      </c>
      <c r="I48" s="93">
        <f t="shared" si="18"/>
        <v>31751.107745724727</v>
      </c>
      <c r="J48" s="93">
        <f t="shared" si="18"/>
        <v>54904.387869809267</v>
      </c>
      <c r="K48" s="93">
        <f t="shared" si="18"/>
        <v>71788.828342675886</v>
      </c>
      <c r="L48" s="93">
        <f t="shared" si="18"/>
        <v>87071.422431863379</v>
      </c>
      <c r="M48" s="93">
        <f t="shared" si="18"/>
        <v>85414.27194488894</v>
      </c>
      <c r="N48" s="93">
        <f t="shared" si="18"/>
        <v>78061.200534915086</v>
      </c>
      <c r="O48" s="93">
        <f t="shared" si="18"/>
        <v>738970.15967397485</v>
      </c>
      <c r="P48" s="93">
        <f t="shared" si="18"/>
        <v>830498.52043218818</v>
      </c>
      <c r="Q48" s="94">
        <v>845958</v>
      </c>
      <c r="R48" s="63"/>
    </row>
    <row r="49" spans="1:18" x14ac:dyDescent="0.3">
      <c r="A49" s="28"/>
      <c r="B49" s="95" t="s">
        <v>47</v>
      </c>
      <c r="C49" s="96">
        <f t="shared" ref="C49:P49" si="19">SUM(C9-C48)</f>
        <v>29950.766515650437</v>
      </c>
      <c r="D49" s="96">
        <f t="shared" si="19"/>
        <v>-72715.858338731996</v>
      </c>
      <c r="E49" s="96">
        <f t="shared" si="19"/>
        <v>78721.362881283872</v>
      </c>
      <c r="F49" s="96">
        <f t="shared" si="19"/>
        <v>40574.72490129598</v>
      </c>
      <c r="G49" s="96">
        <f t="shared" si="19"/>
        <v>31864.6619967027</v>
      </c>
      <c r="H49" s="96">
        <f t="shared" si="19"/>
        <v>64370.000481488023</v>
      </c>
      <c r="I49" s="96">
        <f t="shared" si="19"/>
        <v>33953.382254275275</v>
      </c>
      <c r="J49" s="96">
        <f t="shared" si="19"/>
        <v>21292.102130190739</v>
      </c>
      <c r="K49" s="96">
        <f t="shared" si="19"/>
        <v>48923.171657324114</v>
      </c>
      <c r="L49" s="96">
        <f t="shared" si="19"/>
        <v>44229.307568136632</v>
      </c>
      <c r="M49" s="96">
        <f t="shared" si="19"/>
        <v>39312.97805511106</v>
      </c>
      <c r="N49" s="96">
        <f t="shared" si="19"/>
        <v>37027.089465084922</v>
      </c>
      <c r="O49" s="96">
        <f t="shared" si="19"/>
        <v>-738970.15967397485</v>
      </c>
      <c r="P49" s="96">
        <f t="shared" si="19"/>
        <v>379503.68956781179</v>
      </c>
      <c r="Q49" s="97">
        <v>364042</v>
      </c>
      <c r="R49" s="63"/>
    </row>
    <row r="50" spans="1:18" x14ac:dyDescent="0.3">
      <c r="A50" s="28"/>
      <c r="B50" s="90" t="s">
        <v>48</v>
      </c>
      <c r="C50" s="98">
        <f t="shared" ref="C50:Q50" si="20">C49/C9</f>
        <v>0.27293352025065171</v>
      </c>
      <c r="D50" s="98">
        <f t="shared" si="20"/>
        <v>-0.74039318561958867</v>
      </c>
      <c r="E50" s="98">
        <f t="shared" si="20"/>
        <v>0.61128562572824874</v>
      </c>
      <c r="F50" s="98">
        <f t="shared" si="20"/>
        <v>0.54542892379517838</v>
      </c>
      <c r="G50" s="98">
        <f t="shared" si="20"/>
        <v>0.54567925838041742</v>
      </c>
      <c r="H50" s="98">
        <f t="shared" si="20"/>
        <v>0.60294682866538674</v>
      </c>
      <c r="I50" s="98">
        <f t="shared" si="20"/>
        <v>0.51675893465233913</v>
      </c>
      <c r="J50" s="98">
        <f t="shared" si="20"/>
        <v>0.27943678416408335</v>
      </c>
      <c r="K50" s="98">
        <f t="shared" si="20"/>
        <v>0.40528838605378187</v>
      </c>
      <c r="L50" s="98">
        <f t="shared" si="20"/>
        <v>0.33685500124893919</v>
      </c>
      <c r="M50" s="98">
        <f t="shared" si="20"/>
        <v>0.31519157245197871</v>
      </c>
      <c r="N50" s="98">
        <f t="shared" si="20"/>
        <v>0.32172768806526642</v>
      </c>
      <c r="O50" s="98" t="e">
        <f t="shared" si="20"/>
        <v>#DIV/0!</v>
      </c>
      <c r="P50" s="98">
        <f t="shared" si="20"/>
        <v>0.31363884002146725</v>
      </c>
      <c r="Q50" s="98">
        <f t="shared" si="20"/>
        <v>0.30086115702479338</v>
      </c>
      <c r="R50" s="63"/>
    </row>
    <row r="51" spans="1:18" x14ac:dyDescent="0.3">
      <c r="A51" s="28"/>
      <c r="B51" s="72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73"/>
      <c r="Q51" s="73"/>
      <c r="R51" s="8"/>
    </row>
    <row r="52" spans="1:18" x14ac:dyDescent="0.3">
      <c r="A52" s="36"/>
      <c r="B52" s="37" t="s">
        <v>49</v>
      </c>
      <c r="C52" s="55"/>
      <c r="D52" s="56"/>
      <c r="E52" s="56"/>
      <c r="F52" s="56"/>
      <c r="G52" s="56"/>
      <c r="H52" s="57"/>
      <c r="I52" s="57"/>
      <c r="J52" s="57"/>
      <c r="K52" s="57"/>
      <c r="L52" s="57"/>
      <c r="M52" s="57"/>
      <c r="N52" s="57"/>
      <c r="O52" s="57"/>
      <c r="P52" s="59"/>
      <c r="Q52" s="59"/>
      <c r="R52" s="8"/>
    </row>
    <row r="53" spans="1:18" x14ac:dyDescent="0.3">
      <c r="A53" s="36">
        <v>6110</v>
      </c>
      <c r="B53" s="83" t="s">
        <v>50</v>
      </c>
      <c r="C53" s="99">
        <v>3667</v>
      </c>
      <c r="D53" s="100">
        <v>3667</v>
      </c>
      <c r="E53" s="100">
        <v>3667</v>
      </c>
      <c r="F53" s="100">
        <v>3667</v>
      </c>
      <c r="G53" s="100">
        <v>3667</v>
      </c>
      <c r="H53" s="100">
        <v>3667</v>
      </c>
      <c r="I53" s="100">
        <v>3667</v>
      </c>
      <c r="J53" s="100">
        <v>3667</v>
      </c>
      <c r="K53" s="100">
        <v>3667</v>
      </c>
      <c r="L53" s="100">
        <v>3667</v>
      </c>
      <c r="M53" s="100">
        <v>3667</v>
      </c>
      <c r="N53" s="100">
        <v>3667</v>
      </c>
      <c r="O53" s="62">
        <f t="shared" ref="O53:O62" si="21">SUM(C53:N53)</f>
        <v>44004</v>
      </c>
      <c r="P53" s="32">
        <f t="shared" ref="P53:P63" si="22">SUM(C53:N53)</f>
        <v>44004</v>
      </c>
      <c r="Q53" s="33">
        <v>44004</v>
      </c>
      <c r="R53" s="63"/>
    </row>
    <row r="54" spans="1:18" x14ac:dyDescent="0.3">
      <c r="A54" s="64">
        <v>6120</v>
      </c>
      <c r="B54" s="101" t="s">
        <v>51</v>
      </c>
      <c r="C54" s="102">
        <v>910</v>
      </c>
      <c r="D54" s="102">
        <v>280</v>
      </c>
      <c r="E54" s="102">
        <v>560</v>
      </c>
      <c r="F54" s="102">
        <v>350</v>
      </c>
      <c r="G54" s="102">
        <v>280</v>
      </c>
      <c r="H54" s="102">
        <v>350</v>
      </c>
      <c r="I54" s="102">
        <v>490</v>
      </c>
      <c r="J54" s="102">
        <v>700</v>
      </c>
      <c r="K54" s="102">
        <v>420</v>
      </c>
      <c r="L54" s="102">
        <v>1190</v>
      </c>
      <c r="M54" s="102">
        <v>1120</v>
      </c>
      <c r="N54" s="102">
        <v>350</v>
      </c>
      <c r="O54" s="62">
        <f t="shared" si="21"/>
        <v>7000</v>
      </c>
      <c r="P54" s="32">
        <f t="shared" si="22"/>
        <v>7000</v>
      </c>
      <c r="Q54" s="33">
        <v>7000</v>
      </c>
      <c r="R54" s="63"/>
    </row>
    <row r="55" spans="1:18" x14ac:dyDescent="0.3">
      <c r="A55" s="36">
        <v>6130</v>
      </c>
      <c r="B55" s="103" t="s">
        <v>52</v>
      </c>
      <c r="C55" s="100">
        <v>120</v>
      </c>
      <c r="D55" s="100">
        <v>160</v>
      </c>
      <c r="E55" s="100">
        <v>230</v>
      </c>
      <c r="F55" s="100">
        <v>270</v>
      </c>
      <c r="G55" s="100">
        <v>290</v>
      </c>
      <c r="H55" s="100">
        <v>350</v>
      </c>
      <c r="I55" s="100">
        <v>470</v>
      </c>
      <c r="J55" s="100">
        <v>750</v>
      </c>
      <c r="K55" s="100">
        <v>1100</v>
      </c>
      <c r="L55" s="100">
        <v>3100</v>
      </c>
      <c r="M55" s="100">
        <v>2130</v>
      </c>
      <c r="N55" s="100">
        <v>2030</v>
      </c>
      <c r="O55" s="62">
        <f t="shared" si="21"/>
        <v>11000</v>
      </c>
      <c r="P55" s="32">
        <f t="shared" si="22"/>
        <v>11000</v>
      </c>
      <c r="Q55" s="33">
        <v>11000</v>
      </c>
      <c r="R55" s="63"/>
    </row>
    <row r="56" spans="1:18" x14ac:dyDescent="0.3">
      <c r="A56" s="64">
        <v>6140</v>
      </c>
      <c r="B56" s="140" t="s">
        <v>53</v>
      </c>
      <c r="C56" s="139">
        <v>0</v>
      </c>
      <c r="D56" s="139">
        <v>0</v>
      </c>
      <c r="E56" s="139">
        <v>0</v>
      </c>
      <c r="F56" s="139">
        <v>0</v>
      </c>
      <c r="G56" s="139">
        <v>0</v>
      </c>
      <c r="H56" s="139">
        <v>0</v>
      </c>
      <c r="I56" s="139">
        <v>0</v>
      </c>
      <c r="J56" s="139">
        <v>9751</v>
      </c>
      <c r="K56" s="139">
        <v>0</v>
      </c>
      <c r="L56" s="100">
        <v>1083</v>
      </c>
      <c r="M56" s="100">
        <v>1083</v>
      </c>
      <c r="N56" s="100">
        <v>1087</v>
      </c>
      <c r="O56" s="62">
        <f t="shared" si="21"/>
        <v>13004</v>
      </c>
      <c r="P56" s="32">
        <f t="shared" si="22"/>
        <v>13004</v>
      </c>
      <c r="Q56" s="33">
        <v>13000</v>
      </c>
      <c r="R56" s="63"/>
    </row>
    <row r="57" spans="1:18" x14ac:dyDescent="0.3">
      <c r="A57" s="36">
        <v>6150</v>
      </c>
      <c r="B57" s="103" t="s">
        <v>54</v>
      </c>
      <c r="C57" s="100">
        <v>1250</v>
      </c>
      <c r="D57" s="100">
        <v>1150</v>
      </c>
      <c r="E57" s="100">
        <v>1150</v>
      </c>
      <c r="F57" s="100">
        <v>850</v>
      </c>
      <c r="G57" s="100">
        <v>700</v>
      </c>
      <c r="H57" s="100">
        <v>1050</v>
      </c>
      <c r="I57" s="100">
        <v>1300</v>
      </c>
      <c r="J57" s="100">
        <v>1350</v>
      </c>
      <c r="K57" s="100">
        <v>1000</v>
      </c>
      <c r="L57" s="100">
        <v>900</v>
      </c>
      <c r="M57" s="100">
        <v>1100</v>
      </c>
      <c r="N57" s="100">
        <v>1200</v>
      </c>
      <c r="O57" s="62">
        <f t="shared" si="21"/>
        <v>13000</v>
      </c>
      <c r="P57" s="32">
        <f t="shared" si="22"/>
        <v>13000</v>
      </c>
      <c r="Q57" s="33">
        <v>13000</v>
      </c>
      <c r="R57" s="63"/>
    </row>
    <row r="58" spans="1:18" x14ac:dyDescent="0.3">
      <c r="A58" s="64">
        <v>6160</v>
      </c>
      <c r="B58" s="103" t="s">
        <v>55</v>
      </c>
      <c r="C58" s="100">
        <v>1200</v>
      </c>
      <c r="D58" s="100">
        <v>800</v>
      </c>
      <c r="E58" s="100">
        <v>900</v>
      </c>
      <c r="F58" s="100">
        <v>1100</v>
      </c>
      <c r="G58" s="100">
        <v>500</v>
      </c>
      <c r="H58" s="100">
        <v>1500</v>
      </c>
      <c r="I58" s="100">
        <v>1000</v>
      </c>
      <c r="J58" s="100">
        <v>1000</v>
      </c>
      <c r="K58" s="100">
        <v>700</v>
      </c>
      <c r="L58" s="100">
        <v>1300</v>
      </c>
      <c r="M58" s="100">
        <v>1100</v>
      </c>
      <c r="N58" s="100">
        <v>900</v>
      </c>
      <c r="O58" s="62">
        <f t="shared" si="21"/>
        <v>12000</v>
      </c>
      <c r="P58" s="32">
        <f t="shared" si="22"/>
        <v>12000</v>
      </c>
      <c r="Q58" s="33">
        <v>12000</v>
      </c>
      <c r="R58" s="63"/>
    </row>
    <row r="59" spans="1:18" x14ac:dyDescent="0.3">
      <c r="A59" s="36">
        <v>6170</v>
      </c>
      <c r="B59" s="141" t="s">
        <v>56</v>
      </c>
      <c r="C59" s="102">
        <v>2470</v>
      </c>
      <c r="D59" s="102">
        <v>760</v>
      </c>
      <c r="E59" s="102">
        <v>1520</v>
      </c>
      <c r="F59" s="102">
        <v>950</v>
      </c>
      <c r="G59" s="102">
        <v>760</v>
      </c>
      <c r="H59" s="102">
        <v>950</v>
      </c>
      <c r="I59" s="102">
        <v>1330</v>
      </c>
      <c r="J59" s="102">
        <v>1900</v>
      </c>
      <c r="K59" s="102">
        <v>1140</v>
      </c>
      <c r="L59" s="102">
        <v>3230</v>
      </c>
      <c r="M59" s="102">
        <v>3040</v>
      </c>
      <c r="N59" s="102">
        <v>950</v>
      </c>
      <c r="O59" s="62">
        <f t="shared" si="21"/>
        <v>19000</v>
      </c>
      <c r="P59" s="32">
        <f t="shared" si="22"/>
        <v>19000</v>
      </c>
      <c r="Q59" s="33">
        <v>19000</v>
      </c>
      <c r="R59" s="63"/>
    </row>
    <row r="60" spans="1:18" x14ac:dyDescent="0.3">
      <c r="A60" s="64">
        <v>6180</v>
      </c>
      <c r="B60" s="103" t="s">
        <v>57</v>
      </c>
      <c r="C60" s="100">
        <v>250</v>
      </c>
      <c r="D60" s="100">
        <v>250</v>
      </c>
      <c r="E60" s="100">
        <v>250</v>
      </c>
      <c r="F60" s="100">
        <v>250</v>
      </c>
      <c r="G60" s="100">
        <v>250</v>
      </c>
      <c r="H60" s="100">
        <v>250</v>
      </c>
      <c r="I60" s="100">
        <v>250</v>
      </c>
      <c r="J60" s="100">
        <v>250</v>
      </c>
      <c r="K60" s="100">
        <v>250</v>
      </c>
      <c r="L60" s="100">
        <v>250</v>
      </c>
      <c r="M60" s="100">
        <v>250</v>
      </c>
      <c r="N60" s="100">
        <v>250</v>
      </c>
      <c r="O60" s="62">
        <f t="shared" si="21"/>
        <v>3000</v>
      </c>
      <c r="P60" s="32">
        <f t="shared" si="22"/>
        <v>3000</v>
      </c>
      <c r="Q60" s="33">
        <v>3000</v>
      </c>
      <c r="R60" s="63"/>
    </row>
    <row r="61" spans="1:18" x14ac:dyDescent="0.3">
      <c r="A61" s="36">
        <v>6190</v>
      </c>
      <c r="B61" s="103" t="s">
        <v>58</v>
      </c>
      <c r="C61" s="100">
        <v>250</v>
      </c>
      <c r="D61" s="100">
        <v>250</v>
      </c>
      <c r="E61" s="100">
        <v>250</v>
      </c>
      <c r="F61" s="100">
        <v>250</v>
      </c>
      <c r="G61" s="100">
        <v>250</v>
      </c>
      <c r="H61" s="100">
        <v>250</v>
      </c>
      <c r="I61" s="100">
        <v>250</v>
      </c>
      <c r="J61" s="100">
        <v>250</v>
      </c>
      <c r="K61" s="100">
        <v>250</v>
      </c>
      <c r="L61" s="100">
        <v>250</v>
      </c>
      <c r="M61" s="100">
        <v>250</v>
      </c>
      <c r="N61" s="100">
        <v>250</v>
      </c>
      <c r="O61" s="62">
        <f t="shared" si="21"/>
        <v>3000</v>
      </c>
      <c r="P61" s="32">
        <f t="shared" si="22"/>
        <v>3000</v>
      </c>
      <c r="Q61" s="33">
        <v>3000</v>
      </c>
      <c r="R61" s="63"/>
    </row>
    <row r="62" spans="1:18" x14ac:dyDescent="0.3">
      <c r="A62" s="64">
        <v>6200</v>
      </c>
      <c r="B62" s="140" t="s">
        <v>59</v>
      </c>
      <c r="C62" s="139">
        <v>6500</v>
      </c>
      <c r="D62" s="139">
        <v>6000</v>
      </c>
      <c r="E62" s="139">
        <v>7000</v>
      </c>
      <c r="F62" s="139">
        <v>3000</v>
      </c>
      <c r="G62" s="139">
        <v>2500</v>
      </c>
      <c r="H62" s="139">
        <v>5000</v>
      </c>
      <c r="I62" s="139">
        <v>2000</v>
      </c>
      <c r="J62" s="139">
        <v>2500</v>
      </c>
      <c r="K62" s="139">
        <v>3000</v>
      </c>
      <c r="L62" s="100">
        <v>4166.666666666667</v>
      </c>
      <c r="M62" s="100">
        <v>4166.666666666667</v>
      </c>
      <c r="N62" s="100">
        <v>4166.666666666667</v>
      </c>
      <c r="O62" s="62">
        <f t="shared" si="21"/>
        <v>49999.999999999993</v>
      </c>
      <c r="P62" s="32">
        <f t="shared" si="22"/>
        <v>49999.999999999993</v>
      </c>
      <c r="Q62" s="33">
        <v>49999.999999999993</v>
      </c>
      <c r="R62" s="63"/>
    </row>
    <row r="63" spans="1:18" x14ac:dyDescent="0.3">
      <c r="A63" s="36">
        <v>6210</v>
      </c>
      <c r="B63" s="103" t="s">
        <v>60</v>
      </c>
      <c r="C63" s="100">
        <f t="shared" ref="C63:N63" si="23">SUM((C62+C39+C16+C32)*0.1049)</f>
        <v>1645.9571316806725</v>
      </c>
      <c r="D63" s="100">
        <f t="shared" si="23"/>
        <v>1551.9424284979427</v>
      </c>
      <c r="E63" s="100">
        <f t="shared" si="23"/>
        <v>2299.8256772085538</v>
      </c>
      <c r="F63" s="100">
        <f t="shared" si="23"/>
        <v>1010.5768763963292</v>
      </c>
      <c r="G63" s="100">
        <f t="shared" si="23"/>
        <v>792.0478878154297</v>
      </c>
      <c r="H63" s="100">
        <f t="shared" si="23"/>
        <v>1865.3173052641921</v>
      </c>
      <c r="I63" s="100">
        <f t="shared" si="23"/>
        <v>805.91901700644564</v>
      </c>
      <c r="J63" s="100">
        <f t="shared" si="23"/>
        <v>1005.9682164473542</v>
      </c>
      <c r="K63" s="100">
        <f t="shared" si="23"/>
        <v>1750.3069714328581</v>
      </c>
      <c r="L63" s="100">
        <f t="shared" si="23"/>
        <v>1666.2578485623956</v>
      </c>
      <c r="M63" s="100">
        <f t="shared" si="23"/>
        <v>1816.047974870675</v>
      </c>
      <c r="N63" s="100">
        <f t="shared" si="23"/>
        <v>1622.8507705101561</v>
      </c>
      <c r="O63" s="100">
        <f>SUM(O62*0.1059)</f>
        <v>5294.9999999999991</v>
      </c>
      <c r="P63" s="32">
        <f t="shared" si="22"/>
        <v>17833.018105693005</v>
      </c>
      <c r="Q63" s="106">
        <v>5294.9999999999991</v>
      </c>
      <c r="R63" s="63"/>
    </row>
    <row r="64" spans="1:18" x14ac:dyDescent="0.3">
      <c r="A64" s="64">
        <v>6220</v>
      </c>
      <c r="B64" s="138" t="s">
        <v>41</v>
      </c>
      <c r="C64" s="100">
        <f t="shared" ref="C64:N64" si="24">$P64/12</f>
        <v>1550</v>
      </c>
      <c r="D64" s="100">
        <f t="shared" si="24"/>
        <v>1550</v>
      </c>
      <c r="E64" s="100">
        <f t="shared" si="24"/>
        <v>1550</v>
      </c>
      <c r="F64" s="100">
        <f t="shared" si="24"/>
        <v>1550</v>
      </c>
      <c r="G64" s="100">
        <f t="shared" si="24"/>
        <v>1550</v>
      </c>
      <c r="H64" s="100">
        <f t="shared" si="24"/>
        <v>1550</v>
      </c>
      <c r="I64" s="100">
        <f t="shared" si="24"/>
        <v>1550</v>
      </c>
      <c r="J64" s="100">
        <f t="shared" si="24"/>
        <v>1550</v>
      </c>
      <c r="K64" s="100">
        <f t="shared" si="24"/>
        <v>1550</v>
      </c>
      <c r="L64" s="100">
        <f t="shared" si="24"/>
        <v>1550</v>
      </c>
      <c r="M64" s="100">
        <f t="shared" si="24"/>
        <v>1550</v>
      </c>
      <c r="N64" s="100">
        <f t="shared" si="24"/>
        <v>1550</v>
      </c>
      <c r="O64" s="62">
        <f t="shared" ref="O64:O70" si="25">SUM(C64:N64)</f>
        <v>18600</v>
      </c>
      <c r="P64" s="32">
        <v>18600</v>
      </c>
      <c r="Q64" s="107">
        <v>15600</v>
      </c>
      <c r="R64" s="63"/>
    </row>
    <row r="65" spans="1:18" x14ac:dyDescent="0.3">
      <c r="A65" s="36">
        <v>6230</v>
      </c>
      <c r="B65" s="83" t="s">
        <v>42</v>
      </c>
      <c r="C65" s="99">
        <v>225</v>
      </c>
      <c r="D65" s="100">
        <v>225</v>
      </c>
      <c r="E65" s="100">
        <v>225</v>
      </c>
      <c r="F65" s="100">
        <v>225</v>
      </c>
      <c r="G65" s="100">
        <v>225</v>
      </c>
      <c r="H65" s="100">
        <v>225</v>
      </c>
      <c r="I65" s="100">
        <v>225</v>
      </c>
      <c r="J65" s="100">
        <v>225</v>
      </c>
      <c r="K65" s="100">
        <v>225</v>
      </c>
      <c r="L65" s="100">
        <v>225</v>
      </c>
      <c r="M65" s="100">
        <v>225</v>
      </c>
      <c r="N65" s="100">
        <v>225</v>
      </c>
      <c r="O65" s="62">
        <f t="shared" si="25"/>
        <v>2700</v>
      </c>
      <c r="P65" s="32">
        <f t="shared" ref="P65:P70" si="26">SUM(C65:N65)</f>
        <v>2700</v>
      </c>
      <c r="Q65" s="107">
        <v>2700</v>
      </c>
      <c r="R65" s="63"/>
    </row>
    <row r="66" spans="1:18" x14ac:dyDescent="0.3">
      <c r="A66" s="36">
        <v>6240</v>
      </c>
      <c r="B66" s="83" t="s">
        <v>43</v>
      </c>
      <c r="C66" s="136" t="s">
        <v>61</v>
      </c>
      <c r="D66" s="108" t="s">
        <v>61</v>
      </c>
      <c r="E66" s="108">
        <v>1200</v>
      </c>
      <c r="F66" s="108">
        <v>450</v>
      </c>
      <c r="G66" s="108" t="s">
        <v>62</v>
      </c>
      <c r="H66" s="108">
        <v>600</v>
      </c>
      <c r="I66" s="108" t="s">
        <v>62</v>
      </c>
      <c r="J66" s="108" t="s">
        <v>62</v>
      </c>
      <c r="K66" s="108">
        <v>1600</v>
      </c>
      <c r="L66" s="108" t="s">
        <v>62</v>
      </c>
      <c r="M66" s="108">
        <v>0</v>
      </c>
      <c r="N66" s="108" t="s">
        <v>62</v>
      </c>
      <c r="O66" s="62">
        <f t="shared" si="25"/>
        <v>3850</v>
      </c>
      <c r="P66" s="32">
        <f t="shared" si="26"/>
        <v>3850</v>
      </c>
      <c r="Q66" s="107">
        <v>3850</v>
      </c>
      <c r="R66" s="63"/>
    </row>
    <row r="67" spans="1:18" x14ac:dyDescent="0.3">
      <c r="A67" s="36">
        <v>6250</v>
      </c>
      <c r="B67" s="83" t="s">
        <v>63</v>
      </c>
      <c r="C67" s="137">
        <v>910</v>
      </c>
      <c r="D67" s="109">
        <v>180</v>
      </c>
      <c r="E67" s="109">
        <v>360</v>
      </c>
      <c r="F67" s="109">
        <v>150</v>
      </c>
      <c r="G67" s="109">
        <v>250</v>
      </c>
      <c r="H67" s="109">
        <v>250</v>
      </c>
      <c r="I67" s="109">
        <v>220</v>
      </c>
      <c r="J67" s="109">
        <v>325</v>
      </c>
      <c r="K67" s="109">
        <v>130</v>
      </c>
      <c r="L67" s="109">
        <v>900</v>
      </c>
      <c r="M67" s="109">
        <v>1020</v>
      </c>
      <c r="N67" s="109">
        <v>175</v>
      </c>
      <c r="O67" s="62">
        <f t="shared" si="25"/>
        <v>4870</v>
      </c>
      <c r="P67" s="32">
        <f t="shared" si="26"/>
        <v>4870</v>
      </c>
      <c r="Q67" s="107">
        <v>4870</v>
      </c>
      <c r="R67" s="63"/>
    </row>
    <row r="68" spans="1:18" x14ac:dyDescent="0.3">
      <c r="A68" s="36">
        <v>6260</v>
      </c>
      <c r="B68" s="83" t="s">
        <v>64</v>
      </c>
      <c r="C68" s="136">
        <v>1250</v>
      </c>
      <c r="D68" s="108">
        <v>1250</v>
      </c>
      <c r="E68" s="108">
        <v>1250</v>
      </c>
      <c r="F68" s="108">
        <v>1250</v>
      </c>
      <c r="G68" s="108">
        <v>1250</v>
      </c>
      <c r="H68" s="108">
        <v>1250</v>
      </c>
      <c r="I68" s="108">
        <v>1250</v>
      </c>
      <c r="J68" s="108">
        <v>1250</v>
      </c>
      <c r="K68" s="108">
        <v>1250</v>
      </c>
      <c r="L68" s="108">
        <v>1250</v>
      </c>
      <c r="M68" s="108">
        <v>1250</v>
      </c>
      <c r="N68" s="108">
        <v>1250</v>
      </c>
      <c r="O68" s="62">
        <f t="shared" si="25"/>
        <v>15000</v>
      </c>
      <c r="P68" s="32">
        <f t="shared" si="26"/>
        <v>15000</v>
      </c>
      <c r="Q68" s="33">
        <v>15000</v>
      </c>
      <c r="R68" s="63"/>
    </row>
    <row r="69" spans="1:18" x14ac:dyDescent="0.3">
      <c r="A69" s="36">
        <v>6270</v>
      </c>
      <c r="B69" s="135" t="s">
        <v>65</v>
      </c>
      <c r="C69" s="110">
        <v>667</v>
      </c>
      <c r="D69" s="110">
        <v>667</v>
      </c>
      <c r="E69" s="110">
        <v>667</v>
      </c>
      <c r="F69" s="110">
        <v>667</v>
      </c>
      <c r="G69" s="110">
        <v>667</v>
      </c>
      <c r="H69" s="110">
        <v>667</v>
      </c>
      <c r="I69" s="110">
        <v>667</v>
      </c>
      <c r="J69" s="110">
        <v>667</v>
      </c>
      <c r="K69" s="110">
        <v>667</v>
      </c>
      <c r="L69" s="110">
        <v>667</v>
      </c>
      <c r="M69" s="110">
        <v>667</v>
      </c>
      <c r="N69" s="110">
        <v>667</v>
      </c>
      <c r="O69" s="62">
        <f t="shared" si="25"/>
        <v>8004</v>
      </c>
      <c r="P69" s="32">
        <f t="shared" si="26"/>
        <v>8004</v>
      </c>
      <c r="Q69" s="33">
        <v>8004</v>
      </c>
      <c r="R69" s="63"/>
    </row>
    <row r="70" spans="1:18" x14ac:dyDescent="0.3">
      <c r="A70" s="64">
        <v>6280</v>
      </c>
      <c r="B70" s="111" t="s">
        <v>66</v>
      </c>
      <c r="C70" s="112" t="s">
        <v>61</v>
      </c>
      <c r="D70" s="112" t="s">
        <v>62</v>
      </c>
      <c r="E70" s="112">
        <v>1700</v>
      </c>
      <c r="F70" s="112" t="s">
        <v>62</v>
      </c>
      <c r="G70" s="112" t="s">
        <v>62</v>
      </c>
      <c r="H70" s="112">
        <v>2800</v>
      </c>
      <c r="I70" s="112" t="s">
        <v>62</v>
      </c>
      <c r="J70" s="112" t="s">
        <v>62</v>
      </c>
      <c r="K70" s="112">
        <v>2500</v>
      </c>
      <c r="L70" s="112" t="s">
        <v>62</v>
      </c>
      <c r="M70" s="112" t="s">
        <v>62</v>
      </c>
      <c r="N70" s="112" t="s">
        <v>62</v>
      </c>
      <c r="O70" s="75">
        <f t="shared" si="25"/>
        <v>7000</v>
      </c>
      <c r="P70" s="32">
        <f t="shared" si="26"/>
        <v>7000</v>
      </c>
      <c r="Q70" s="33">
        <v>7000</v>
      </c>
      <c r="R70" s="63"/>
    </row>
    <row r="71" spans="1:18" x14ac:dyDescent="0.3">
      <c r="A71" s="64"/>
      <c r="B71" s="113" t="s">
        <v>67</v>
      </c>
      <c r="C71" s="39">
        <f t="shared" ref="C71:P71" si="27">SUM(C53:C70)</f>
        <v>22864.957131680672</v>
      </c>
      <c r="D71" s="39">
        <f t="shared" si="27"/>
        <v>18740.942428497943</v>
      </c>
      <c r="E71" s="39">
        <f t="shared" si="27"/>
        <v>24778.825677208555</v>
      </c>
      <c r="F71" s="39">
        <f t="shared" si="27"/>
        <v>15989.57687639633</v>
      </c>
      <c r="G71" s="39">
        <f t="shared" si="27"/>
        <v>13931.04788781543</v>
      </c>
      <c r="H71" s="39">
        <f t="shared" si="27"/>
        <v>22574.317305264194</v>
      </c>
      <c r="I71" s="39">
        <f t="shared" si="27"/>
        <v>15474.919017006445</v>
      </c>
      <c r="J71" s="39">
        <f t="shared" si="27"/>
        <v>27140.968216447352</v>
      </c>
      <c r="K71" s="39">
        <f t="shared" si="27"/>
        <v>21199.306971432859</v>
      </c>
      <c r="L71" s="39">
        <f t="shared" si="27"/>
        <v>25394.924515229064</v>
      </c>
      <c r="M71" s="39">
        <f t="shared" si="27"/>
        <v>24434.714641537343</v>
      </c>
      <c r="N71" s="39">
        <f t="shared" si="27"/>
        <v>20340.517437176823</v>
      </c>
      <c r="O71" s="39">
        <f t="shared" si="27"/>
        <v>240327</v>
      </c>
      <c r="P71" s="39">
        <f t="shared" si="27"/>
        <v>252865.01810569302</v>
      </c>
      <c r="Q71" s="40">
        <v>237323</v>
      </c>
      <c r="R71" s="63"/>
    </row>
    <row r="72" spans="1:18" x14ac:dyDescent="0.3">
      <c r="A72" s="36"/>
      <c r="B72" s="54" t="s">
        <v>68</v>
      </c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5"/>
      <c r="Q72" s="115"/>
      <c r="R72" s="63"/>
    </row>
    <row r="73" spans="1:18" x14ac:dyDescent="0.3">
      <c r="A73" s="36">
        <v>6310</v>
      </c>
      <c r="B73" s="116" t="s">
        <v>69</v>
      </c>
      <c r="C73" s="117">
        <f t="shared" ref="C73:N75" si="28">$P73/12</f>
        <v>1250</v>
      </c>
      <c r="D73" s="117">
        <f t="shared" si="28"/>
        <v>1250</v>
      </c>
      <c r="E73" s="117">
        <f t="shared" si="28"/>
        <v>1250</v>
      </c>
      <c r="F73" s="117">
        <f t="shared" si="28"/>
        <v>1250</v>
      </c>
      <c r="G73" s="117">
        <f t="shared" si="28"/>
        <v>1250</v>
      </c>
      <c r="H73" s="117">
        <f t="shared" si="28"/>
        <v>1250</v>
      </c>
      <c r="I73" s="117">
        <f t="shared" si="28"/>
        <v>1250</v>
      </c>
      <c r="J73" s="117">
        <f t="shared" si="28"/>
        <v>1250</v>
      </c>
      <c r="K73" s="117">
        <f t="shared" si="28"/>
        <v>1250</v>
      </c>
      <c r="L73" s="117">
        <f t="shared" si="28"/>
        <v>1250</v>
      </c>
      <c r="M73" s="117">
        <f t="shared" si="28"/>
        <v>1250</v>
      </c>
      <c r="N73" s="117">
        <f t="shared" si="28"/>
        <v>1250</v>
      </c>
      <c r="O73" s="118">
        <f>SUM(C73:N73)</f>
        <v>15000</v>
      </c>
      <c r="P73" s="32">
        <v>15000</v>
      </c>
      <c r="Q73" s="33">
        <v>15000</v>
      </c>
      <c r="R73" s="63"/>
    </row>
    <row r="74" spans="1:18" x14ac:dyDescent="0.3">
      <c r="A74" s="28">
        <v>6320</v>
      </c>
      <c r="B74" s="116" t="s">
        <v>70</v>
      </c>
      <c r="C74" s="117">
        <f t="shared" si="28"/>
        <v>2500</v>
      </c>
      <c r="D74" s="117">
        <f t="shared" si="28"/>
        <v>2500</v>
      </c>
      <c r="E74" s="117">
        <f t="shared" si="28"/>
        <v>2500</v>
      </c>
      <c r="F74" s="117">
        <f t="shared" si="28"/>
        <v>2500</v>
      </c>
      <c r="G74" s="117">
        <f t="shared" si="28"/>
        <v>2500</v>
      </c>
      <c r="H74" s="117">
        <f t="shared" si="28"/>
        <v>2500</v>
      </c>
      <c r="I74" s="117">
        <f t="shared" si="28"/>
        <v>2500</v>
      </c>
      <c r="J74" s="117">
        <f t="shared" si="28"/>
        <v>2500</v>
      </c>
      <c r="K74" s="117">
        <f t="shared" si="28"/>
        <v>2500</v>
      </c>
      <c r="L74" s="117">
        <f t="shared" si="28"/>
        <v>2500</v>
      </c>
      <c r="M74" s="117">
        <f t="shared" si="28"/>
        <v>2500</v>
      </c>
      <c r="N74" s="117">
        <f t="shared" si="28"/>
        <v>2500</v>
      </c>
      <c r="O74" s="118">
        <f>SUM(C74:N74)</f>
        <v>30000</v>
      </c>
      <c r="P74" s="32">
        <v>30000</v>
      </c>
      <c r="Q74" s="33">
        <v>30000</v>
      </c>
      <c r="R74" s="23"/>
    </row>
    <row r="75" spans="1:18" x14ac:dyDescent="0.3">
      <c r="A75" s="36">
        <v>6330</v>
      </c>
      <c r="B75" s="116" t="s">
        <v>71</v>
      </c>
      <c r="C75" s="117">
        <f t="shared" si="28"/>
        <v>1000</v>
      </c>
      <c r="D75" s="117">
        <f t="shared" si="28"/>
        <v>1000</v>
      </c>
      <c r="E75" s="117">
        <f t="shared" si="28"/>
        <v>1000</v>
      </c>
      <c r="F75" s="117">
        <f t="shared" si="28"/>
        <v>1000</v>
      </c>
      <c r="G75" s="117">
        <f t="shared" si="28"/>
        <v>1000</v>
      </c>
      <c r="H75" s="117">
        <f t="shared" si="28"/>
        <v>1000</v>
      </c>
      <c r="I75" s="117">
        <f t="shared" si="28"/>
        <v>1000</v>
      </c>
      <c r="J75" s="117">
        <f t="shared" si="28"/>
        <v>1000</v>
      </c>
      <c r="K75" s="117">
        <f t="shared" si="28"/>
        <v>1000</v>
      </c>
      <c r="L75" s="117">
        <f t="shared" si="28"/>
        <v>1000</v>
      </c>
      <c r="M75" s="117">
        <f t="shared" si="28"/>
        <v>1000</v>
      </c>
      <c r="N75" s="117">
        <f t="shared" si="28"/>
        <v>1000</v>
      </c>
      <c r="O75" s="118">
        <f>SUM(C75:N75)</f>
        <v>12000</v>
      </c>
      <c r="P75" s="32">
        <v>12000</v>
      </c>
      <c r="Q75" s="33">
        <v>12000</v>
      </c>
      <c r="R75" s="63"/>
    </row>
    <row r="76" spans="1:18" x14ac:dyDescent="0.3">
      <c r="A76" s="36"/>
      <c r="B76" s="119" t="s">
        <v>72</v>
      </c>
      <c r="C76" s="120">
        <f t="shared" ref="C76:P76" si="29">SUM(C73:C75)</f>
        <v>4750</v>
      </c>
      <c r="D76" s="120">
        <f t="shared" si="29"/>
        <v>4750</v>
      </c>
      <c r="E76" s="120">
        <f t="shared" si="29"/>
        <v>4750</v>
      </c>
      <c r="F76" s="120">
        <f t="shared" si="29"/>
        <v>4750</v>
      </c>
      <c r="G76" s="120">
        <f t="shared" si="29"/>
        <v>4750</v>
      </c>
      <c r="H76" s="120">
        <f t="shared" si="29"/>
        <v>4750</v>
      </c>
      <c r="I76" s="120">
        <f t="shared" si="29"/>
        <v>4750</v>
      </c>
      <c r="J76" s="120">
        <f t="shared" si="29"/>
        <v>4750</v>
      </c>
      <c r="K76" s="120">
        <f t="shared" si="29"/>
        <v>4750</v>
      </c>
      <c r="L76" s="120">
        <f t="shared" si="29"/>
        <v>4750</v>
      </c>
      <c r="M76" s="120">
        <f t="shared" si="29"/>
        <v>4750</v>
      </c>
      <c r="N76" s="120">
        <f t="shared" si="29"/>
        <v>4750</v>
      </c>
      <c r="O76" s="120">
        <f t="shared" si="29"/>
        <v>57000</v>
      </c>
      <c r="P76" s="121">
        <f t="shared" si="29"/>
        <v>57000</v>
      </c>
      <c r="Q76" s="122">
        <v>57000</v>
      </c>
      <c r="R76" s="63"/>
    </row>
    <row r="77" spans="1:18" x14ac:dyDescent="0.3">
      <c r="A77" s="36"/>
      <c r="B77" s="119" t="s">
        <v>73</v>
      </c>
      <c r="C77" s="121">
        <f t="shared" ref="C77:P77" si="30">SUM(C71+C76)</f>
        <v>27614.957131680672</v>
      </c>
      <c r="D77" s="121">
        <f t="shared" si="30"/>
        <v>23490.942428497943</v>
      </c>
      <c r="E77" s="121">
        <f t="shared" si="30"/>
        <v>29528.825677208555</v>
      </c>
      <c r="F77" s="121">
        <f t="shared" si="30"/>
        <v>20739.576876396328</v>
      </c>
      <c r="G77" s="121">
        <f t="shared" si="30"/>
        <v>18681.047887815432</v>
      </c>
      <c r="H77" s="121">
        <f t="shared" si="30"/>
        <v>27324.317305264194</v>
      </c>
      <c r="I77" s="121">
        <f t="shared" si="30"/>
        <v>20224.919017006447</v>
      </c>
      <c r="J77" s="121">
        <f t="shared" si="30"/>
        <v>31890.968216447352</v>
      </c>
      <c r="K77" s="121">
        <f t="shared" si="30"/>
        <v>25949.306971432859</v>
      </c>
      <c r="L77" s="121">
        <f t="shared" si="30"/>
        <v>30144.924515229064</v>
      </c>
      <c r="M77" s="121">
        <f t="shared" si="30"/>
        <v>29184.714641537343</v>
      </c>
      <c r="N77" s="121">
        <f t="shared" si="30"/>
        <v>25090.517437176823</v>
      </c>
      <c r="O77" s="121">
        <f t="shared" si="30"/>
        <v>297327</v>
      </c>
      <c r="P77" s="121">
        <f t="shared" si="30"/>
        <v>309865.01810569305</v>
      </c>
      <c r="Q77" s="122">
        <v>294323</v>
      </c>
      <c r="R77" s="63"/>
    </row>
    <row r="78" spans="1:18" x14ac:dyDescent="0.3">
      <c r="A78" s="64"/>
      <c r="B78" s="123" t="s">
        <v>74</v>
      </c>
      <c r="C78" s="67">
        <f t="shared" ref="C78:P78" si="31">SUM(C49-C77)</f>
        <v>2335.8093839697649</v>
      </c>
      <c r="D78" s="67">
        <f t="shared" si="31"/>
        <v>-96206.800767229943</v>
      </c>
      <c r="E78" s="67">
        <f t="shared" si="31"/>
        <v>49192.537204075314</v>
      </c>
      <c r="F78" s="67">
        <f t="shared" si="31"/>
        <v>19835.148024899652</v>
      </c>
      <c r="G78" s="67">
        <f t="shared" si="31"/>
        <v>13183.614108887268</v>
      </c>
      <c r="H78" s="67">
        <f t="shared" si="31"/>
        <v>37045.683176223829</v>
      </c>
      <c r="I78" s="67">
        <f t="shared" si="31"/>
        <v>13728.463237268828</v>
      </c>
      <c r="J78" s="67">
        <f t="shared" si="31"/>
        <v>-10598.866086256614</v>
      </c>
      <c r="K78" s="67">
        <f t="shared" si="31"/>
        <v>22973.864685891254</v>
      </c>
      <c r="L78" s="67">
        <f t="shared" si="31"/>
        <v>14084.383052907568</v>
      </c>
      <c r="M78" s="67">
        <f t="shared" si="31"/>
        <v>10128.263413573717</v>
      </c>
      <c r="N78" s="67">
        <f t="shared" si="31"/>
        <v>11936.5720279081</v>
      </c>
      <c r="O78" s="67">
        <f t="shared" si="31"/>
        <v>-1036297.1596739748</v>
      </c>
      <c r="P78" s="67">
        <f t="shared" si="31"/>
        <v>69638.671462118742</v>
      </c>
      <c r="Q78" s="68">
        <v>69719</v>
      </c>
      <c r="R78" s="63"/>
    </row>
    <row r="79" spans="1:18" x14ac:dyDescent="0.3">
      <c r="A79" s="64"/>
      <c r="B79" s="124" t="s">
        <v>75</v>
      </c>
      <c r="C79" s="125">
        <f t="shared" ref="C79:P79" si="32">SUM(C78/C9)</f>
        <v>2.1285621437042181E-2</v>
      </c>
      <c r="D79" s="125">
        <f t="shared" si="32"/>
        <v>-0.9795780635154443</v>
      </c>
      <c r="E79" s="125">
        <f t="shared" si="32"/>
        <v>0.38198895173222019</v>
      </c>
      <c r="F79" s="125">
        <f t="shared" si="32"/>
        <v>0.2666355339896222</v>
      </c>
      <c r="G79" s="125">
        <f t="shared" si="32"/>
        <v>0.22576811800029881</v>
      </c>
      <c r="H79" s="125">
        <f t="shared" si="32"/>
        <v>0.3470029053871227</v>
      </c>
      <c r="I79" s="125">
        <f t="shared" si="32"/>
        <v>0.20894254315449107</v>
      </c>
      <c r="J79" s="125">
        <f t="shared" si="32"/>
        <v>-0.13909913811327285</v>
      </c>
      <c r="K79" s="125">
        <f t="shared" si="32"/>
        <v>0.19031964250357258</v>
      </c>
      <c r="L79" s="125">
        <f t="shared" si="32"/>
        <v>0.10726812450248804</v>
      </c>
      <c r="M79" s="125">
        <f t="shared" si="32"/>
        <v>8.1203292893683748E-2</v>
      </c>
      <c r="N79" s="125">
        <f t="shared" si="32"/>
        <v>0.10371665117196631</v>
      </c>
      <c r="O79" s="125" t="e">
        <f t="shared" si="32"/>
        <v>#DIV/0!</v>
      </c>
      <c r="P79" s="125">
        <f t="shared" si="32"/>
        <v>5.7552515926494664E-2</v>
      </c>
      <c r="Q79" s="71">
        <v>5.7619008264462812E-2</v>
      </c>
      <c r="R79" s="8"/>
    </row>
    <row r="80" spans="1:18" hidden="1" x14ac:dyDescent="0.3">
      <c r="A80" s="36"/>
      <c r="B80" s="126" t="s">
        <v>22</v>
      </c>
      <c r="C80" s="44" t="e">
        <f>SUM(C$71+C$76)/#REF!</f>
        <v>#REF!</v>
      </c>
      <c r="D80" s="44" t="e">
        <f>SUM(D$71+D$76)/#REF!</f>
        <v>#REF!</v>
      </c>
      <c r="E80" s="44" t="e">
        <f>SUM(E$71+E$76)/#REF!</f>
        <v>#REF!</v>
      </c>
      <c r="F80" s="44" t="e">
        <f>SUM(F$71+F$76)/#REF!</f>
        <v>#REF!</v>
      </c>
      <c r="G80" s="44" t="e">
        <f>SUM(G$71+G$76)/#REF!</f>
        <v>#REF!</v>
      </c>
      <c r="H80" s="44" t="e">
        <f>SUM(H$71+H$76)/#REF!</f>
        <v>#REF!</v>
      </c>
      <c r="I80" s="44" t="e">
        <f>SUM(I$71+I$76)/#REF!</f>
        <v>#REF!</v>
      </c>
      <c r="J80" s="44" t="e">
        <f>SUM(J$71+J$76)/#REF!</f>
        <v>#REF!</v>
      </c>
      <c r="K80" s="44" t="e">
        <f>SUM(K$71+K$76)/#REF!</f>
        <v>#REF!</v>
      </c>
      <c r="L80" s="44" t="e">
        <f>SUM(L$71+L$76)/#REF!</f>
        <v>#REF!</v>
      </c>
      <c r="M80" s="44" t="e">
        <f>SUM(M$71+M$76)/#REF!</f>
        <v>#REF!</v>
      </c>
      <c r="N80" s="44" t="e">
        <f>SUM(N$71+N$76)/#REF!</f>
        <v>#REF!</v>
      </c>
      <c r="O80" s="44" t="e">
        <f>SUM(O$71+O$76)/#REF!</f>
        <v>#REF!</v>
      </c>
      <c r="P80" s="45" t="e">
        <f>SUM(P$71+P$76)/#REF!</f>
        <v>#REF!</v>
      </c>
      <c r="Q80" s="47"/>
      <c r="R80" s="8"/>
    </row>
    <row r="81" spans="1:18" x14ac:dyDescent="0.3">
      <c r="A81" s="36"/>
      <c r="B81" s="57"/>
      <c r="C81" s="56"/>
      <c r="D81" s="56"/>
      <c r="E81" s="56"/>
      <c r="F81" s="56"/>
      <c r="G81" s="56"/>
      <c r="H81" s="57"/>
      <c r="I81" s="57"/>
      <c r="J81" s="57"/>
      <c r="K81" s="57"/>
      <c r="L81" s="57"/>
      <c r="M81" s="57"/>
      <c r="N81" s="57"/>
      <c r="O81" s="57"/>
      <c r="P81" s="127"/>
      <c r="Q81" s="127"/>
      <c r="R81" s="8"/>
    </row>
    <row r="82" spans="1:18" ht="15.75" customHeight="1" x14ac:dyDescent="0.3">
      <c r="A82" s="36"/>
      <c r="B82" s="222" t="s">
        <v>76</v>
      </c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4"/>
      <c r="Q82" s="128"/>
      <c r="R82" s="63"/>
    </row>
    <row r="83" spans="1:18" x14ac:dyDescent="0.3">
      <c r="A83" s="36"/>
      <c r="B83" s="129"/>
      <c r="C83" s="130"/>
      <c r="D83" s="130"/>
      <c r="E83" s="130"/>
      <c r="F83" s="130"/>
      <c r="G83" s="130"/>
      <c r="H83" s="129"/>
      <c r="I83" s="129"/>
      <c r="J83" s="129"/>
      <c r="K83" s="129"/>
      <c r="L83" s="129"/>
      <c r="M83" s="129"/>
      <c r="N83" s="129"/>
      <c r="O83" s="129"/>
      <c r="P83" s="131"/>
      <c r="Q83" s="131"/>
      <c r="R83" s="8"/>
    </row>
    <row r="84" spans="1:18" x14ac:dyDescent="0.3">
      <c r="A84" s="36"/>
      <c r="B84" s="5"/>
      <c r="C84" s="4"/>
      <c r="D84" s="4"/>
      <c r="E84" s="4"/>
      <c r="F84" s="4"/>
      <c r="G84" s="4"/>
      <c r="H84" s="5"/>
      <c r="I84" s="5"/>
      <c r="J84" s="5"/>
      <c r="K84" s="5"/>
      <c r="L84" s="5"/>
      <c r="M84" s="5"/>
      <c r="N84" s="5"/>
      <c r="O84" s="5"/>
      <c r="P84" s="132"/>
      <c r="Q84" s="132"/>
      <c r="R84" s="8"/>
    </row>
    <row r="85" spans="1:18" x14ac:dyDescent="0.3">
      <c r="A85" s="36"/>
      <c r="B85" s="5"/>
      <c r="C85" s="4"/>
      <c r="D85" s="4"/>
      <c r="E85" s="4"/>
      <c r="F85" s="4"/>
      <c r="G85" s="4"/>
      <c r="H85" s="5"/>
      <c r="I85" s="5"/>
      <c r="J85" s="5"/>
      <c r="K85" s="5"/>
      <c r="L85" s="5"/>
      <c r="M85" s="5"/>
      <c r="N85" s="5"/>
      <c r="O85" s="5"/>
      <c r="P85" s="132"/>
      <c r="Q85" s="132"/>
      <c r="R85" s="8"/>
    </row>
    <row r="86" spans="1:18" x14ac:dyDescent="0.3">
      <c r="A86" s="36"/>
      <c r="B86" s="5"/>
      <c r="C86" s="4"/>
      <c r="D86" s="4"/>
      <c r="E86" s="4"/>
      <c r="F86" s="4"/>
      <c r="G86" s="4"/>
      <c r="H86" s="5"/>
      <c r="I86" s="5"/>
      <c r="J86" s="5"/>
      <c r="K86" s="5"/>
      <c r="L86" s="5"/>
      <c r="M86" s="5"/>
      <c r="N86" s="5"/>
      <c r="O86" s="5"/>
      <c r="P86" s="132"/>
      <c r="Q86" s="132"/>
      <c r="R86" s="8"/>
    </row>
    <row r="87" spans="1:18" x14ac:dyDescent="0.3">
      <c r="A87" s="36"/>
      <c r="B87" s="5"/>
      <c r="C87" s="4"/>
      <c r="D87" s="4"/>
      <c r="E87" s="4"/>
      <c r="F87" s="4"/>
      <c r="G87" s="4"/>
      <c r="H87" s="5"/>
      <c r="I87" s="5"/>
      <c r="J87" s="5"/>
      <c r="K87" s="5"/>
      <c r="L87" s="5"/>
      <c r="M87" s="5"/>
      <c r="N87" s="5"/>
      <c r="O87" s="5"/>
      <c r="P87" s="132"/>
      <c r="Q87" s="132"/>
      <c r="R87" s="8"/>
    </row>
    <row r="88" spans="1:18" x14ac:dyDescent="0.3">
      <c r="A88" s="36"/>
      <c r="B88" s="5"/>
      <c r="C88" s="4"/>
      <c r="D88" s="4"/>
      <c r="E88" s="4"/>
      <c r="F88" s="4"/>
      <c r="G88" s="4"/>
      <c r="H88" s="5"/>
      <c r="I88" s="5"/>
      <c r="J88" s="5"/>
      <c r="K88" s="5"/>
      <c r="L88" s="5"/>
      <c r="M88" s="5"/>
      <c r="N88" s="5"/>
      <c r="O88" s="5"/>
      <c r="P88" s="132"/>
      <c r="Q88" s="132"/>
      <c r="R88" s="8"/>
    </row>
    <row r="89" spans="1:18" x14ac:dyDescent="0.3">
      <c r="A89" s="36"/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5"/>
      <c r="P89" s="132"/>
      <c r="Q89" s="132"/>
      <c r="R89" s="8"/>
    </row>
  </sheetData>
  <sheetProtection algorithmName="SHA-512" hashValue="WNc0ga+pnjhXGTtbYabAL2nK0vFpn4cXi5zpH6hj+CMSKmUviM8U7pNKO9bRtFVdL7cS3r06LVapQEIWUNUeQw==" saltValue="tLXXX0LVWPyY3g2YGNMkXw==" spinCount="100000" sheet="1" objects="1" scenarios="1"/>
  <mergeCells count="1">
    <mergeCell ref="B82:P82"/>
  </mergeCells>
  <conditionalFormatting sqref="C1:P1048576">
    <cfRule type="cellIs" dxfId="0" priority="1" operator="lessThan">
      <formula>0</formula>
    </cfRule>
  </conditionalFormatting>
  <printOptions gridLines="1"/>
  <pageMargins left="0.7" right="0.7" top="0.75" bottom="0.75" header="0.3" footer="0.3"/>
  <pageSetup paperSize="5" scale="36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E49B1B6CD66F478903CE867A080686" ma:contentTypeVersion="16" ma:contentTypeDescription="Create a new document." ma:contentTypeScope="" ma:versionID="1af4834efbbd1b2729b54b8ff046068e">
  <xsd:schema xmlns:xsd="http://www.w3.org/2001/XMLSchema" xmlns:xs="http://www.w3.org/2001/XMLSchema" xmlns:p="http://schemas.microsoft.com/office/2006/metadata/properties" xmlns:ns2="8ba1e6a2-84cd-4a33-9b85-fe41ea876599" xmlns:ns3="2e35ebcd-4537-48ad-bfb6-49619c10d153" targetNamespace="http://schemas.microsoft.com/office/2006/metadata/properties" ma:root="true" ma:fieldsID="77fd38da7a09c4504ee9c97cdb2fbe31" ns2:_="" ns3:_="">
    <xsd:import namespace="8ba1e6a2-84cd-4a33-9b85-fe41ea876599"/>
    <xsd:import namespace="2e35ebcd-4537-48ad-bfb6-49619c10d1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1e6a2-84cd-4a33-9b85-fe41ea8765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72e2998-82a8-4d98-ae4b-1f38996a4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5ebcd-4537-48ad-bfb6-49619c10d1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ce04e80-5c3b-4c6e-8e59-298e2d49b0cc}" ma:internalName="TaxCatchAll" ma:showField="CatchAllData" ma:web="2e35ebcd-4537-48ad-bfb6-49619c10d1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35ebcd-4537-48ad-bfb6-49619c10d153" xsi:nil="true"/>
    <lcf76f155ced4ddcb4097134ff3c332f xmlns="8ba1e6a2-84cd-4a33-9b85-fe41ea8765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6FD634-57C4-47C8-9A02-CBD2CFDCCAE3}"/>
</file>

<file path=customXml/itemProps2.xml><?xml version="1.0" encoding="utf-8"?>
<ds:datastoreItem xmlns:ds="http://schemas.openxmlformats.org/officeDocument/2006/customXml" ds:itemID="{6BA9A66D-6E94-459B-901E-82F4B8646C81}"/>
</file>

<file path=customXml/itemProps3.xml><?xml version="1.0" encoding="utf-8"?>
<ds:datastoreItem xmlns:ds="http://schemas.openxmlformats.org/officeDocument/2006/customXml" ds:itemID="{990B0F5B-5AFE-4CC1-8543-944A833F58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TTM Original - Good</vt:lpstr>
      <vt:lpstr>TTM Original - Levers for Mths</vt:lpstr>
      <vt:lpstr>TTM - 9 Mths Mess - 3 Mths Good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Dudas</dc:creator>
  <cp:lastModifiedBy>Kim Dudas</cp:lastModifiedBy>
  <cp:lastPrinted>2025-05-22T20:56:07Z</cp:lastPrinted>
  <dcterms:created xsi:type="dcterms:W3CDTF">2025-05-22T20:33:55Z</dcterms:created>
  <dcterms:modified xsi:type="dcterms:W3CDTF">2025-05-22T20:56:19Z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0x010100B6E49B1B6CD66F478903CE867A080686</vt:lpwstr>
  </property>
</Properties>
</file>